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1_Project COMPLETE\Kits\"/>
    </mc:Choice>
  </mc:AlternateContent>
  <bookViews>
    <workbookView xWindow="0" yWindow="0" windowWidth="20490" windowHeight="7155"/>
  </bookViews>
  <sheets>
    <sheet name="parts lis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2" l="1"/>
  <c r="H78" i="2"/>
  <c r="H75" i="2"/>
  <c r="H74" i="2"/>
  <c r="H73" i="2"/>
  <c r="H72" i="2"/>
  <c r="H69" i="2"/>
  <c r="H68" i="2"/>
  <c r="H67" i="2"/>
  <c r="H66" i="2"/>
  <c r="H65" i="2"/>
  <c r="H64" i="2"/>
  <c r="H63" i="2"/>
  <c r="G57" i="2"/>
  <c r="G58" i="2"/>
  <c r="H58" i="2" s="1"/>
  <c r="H56" i="2"/>
  <c r="H55" i="2"/>
  <c r="H11" i="2"/>
  <c r="H52" i="2"/>
  <c r="H51" i="2"/>
  <c r="H50" i="2"/>
  <c r="H49" i="2"/>
  <c r="F48" i="2"/>
  <c r="H48" i="2" s="1"/>
  <c r="F47" i="2"/>
  <c r="H47" i="2" s="1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25" i="2"/>
  <c r="H24" i="2"/>
  <c r="F23" i="2"/>
  <c r="H23" i="2" s="1"/>
  <c r="G22" i="2"/>
  <c r="H20" i="2"/>
  <c r="G30" i="2"/>
  <c r="H30" i="2" s="1"/>
  <c r="G29" i="2"/>
  <c r="F29" i="2"/>
  <c r="H28" i="2"/>
  <c r="H21" i="2"/>
  <c r="H19" i="2"/>
  <c r="H16" i="2"/>
  <c r="H15" i="2"/>
  <c r="H14" i="2"/>
  <c r="H13" i="2"/>
  <c r="H12" i="2"/>
  <c r="H10" i="2"/>
  <c r="H57" i="2" l="1"/>
  <c r="H22" i="2"/>
  <c r="H29" i="2"/>
  <c r="H81" i="2" l="1"/>
</calcChain>
</file>

<file path=xl/sharedStrings.xml><?xml version="1.0" encoding="utf-8"?>
<sst xmlns="http://schemas.openxmlformats.org/spreadsheetml/2006/main" count="244" uniqueCount="192">
  <si>
    <t>project COMPLETE kit</t>
  </si>
  <si>
    <t>item</t>
  </si>
  <si>
    <t>supplier</t>
  </si>
  <si>
    <t>part #</t>
  </si>
  <si>
    <t>packaging</t>
  </si>
  <si>
    <t>price per package</t>
  </si>
  <si>
    <t>cost shipping per pkg</t>
  </si>
  <si>
    <t>quantity per kit</t>
  </si>
  <si>
    <t>per kit actual cost</t>
  </si>
  <si>
    <t>notes</t>
  </si>
  <si>
    <t>multimeter: Innova 3320 Auto-Ranging</t>
  </si>
  <si>
    <t>J&amp;B Tool</t>
  </si>
  <si>
    <t>EPI3320</t>
  </si>
  <si>
    <t>multimeter leads w clips (TL12 IC clip/banana leads from Elenco)</t>
  </si>
  <si>
    <t>omnitron electronics</t>
  </si>
  <si>
    <t>TL-12</t>
  </si>
  <si>
    <t>wire stripper: Pololu 20-30 AWG solid</t>
  </si>
  <si>
    <t>pololu</t>
  </si>
  <si>
    <t>double-ended screwdriver (phillips &amp; flat)</t>
  </si>
  <si>
    <t>ideastage.com</t>
  </si>
  <si>
    <t>Needle Nose Pliers (Long Nose Plier)</t>
  </si>
  <si>
    <t>ML034</t>
  </si>
  <si>
    <t>arduino UNO Rev3</t>
  </si>
  <si>
    <t>RobotShop</t>
  </si>
  <si>
    <t>RB-Ard-112</t>
  </si>
  <si>
    <t>breadboard; 400 point; 3.25" x 2.125"</t>
  </si>
  <si>
    <t>jameco</t>
  </si>
  <si>
    <t>motor; 12VDC; 11000 RPM</t>
  </si>
  <si>
    <t>mpja</t>
  </si>
  <si>
    <t>18298 MD</t>
  </si>
  <si>
    <t>propeller/fan: EUDAX, 2mm shaft diameter, 4 vanes, 80mm fan diameter</t>
  </si>
  <si>
    <t>amazon</t>
  </si>
  <si>
    <t>EUDAX micro DC</t>
  </si>
  <si>
    <t>digikey</t>
  </si>
  <si>
    <t>power supply; 9VDC; wall wart; 2A; 2.1mm x 5mm barrel jack</t>
  </si>
  <si>
    <t>lowes</t>
  </si>
  <si>
    <t>standoffs; 1/4"OD; 1/2" long; nylon; 4-40 thread; female-female</t>
  </si>
  <si>
    <t>fastersuperstore</t>
  </si>
  <si>
    <t>screws; 4-40; 1/4" long; zinc plated</t>
  </si>
  <si>
    <t>mcmaster-carr</t>
  </si>
  <si>
    <t>90272A106</t>
  </si>
  <si>
    <t>screws; 4-40; 1/2" long; zinc plated</t>
  </si>
  <si>
    <t>90272A110</t>
  </si>
  <si>
    <t>Circuit Elements</t>
  </si>
  <si>
    <t>photoresistor: 16-33Kohm (0.5Mohm dark, 16 to 33 kohm @ 10 Lux)</t>
  </si>
  <si>
    <t>PDV-P8103-ND</t>
  </si>
  <si>
    <t>thermistor: Cantherm; 10kohm; -55C to 125C</t>
  </si>
  <si>
    <t>317-1258-ND</t>
  </si>
  <si>
    <t>potentiometer; 3/8" square; 10 kΩ, 1/2-W; 0.1" lead spacing; single turn w shaft</t>
  </si>
  <si>
    <t>SPST-NO Relay, 3A contact, coil=5V, coil=40mA</t>
  </si>
  <si>
    <t>PB370-ND</t>
  </si>
  <si>
    <t xml:space="preserve">Transistor, NPN, 40V, 200mA max, tape&amp;reel, package TO-92 </t>
  </si>
  <si>
    <t>2N3904D26ZTR-ND</t>
  </si>
  <si>
    <t>diode gen perpose 100V 1A D041</t>
  </si>
  <si>
    <t>1N4007DICT-ND</t>
  </si>
  <si>
    <t>switches; pushbutton for breadboard; set of 12; 6 colors</t>
  </si>
  <si>
    <t>sparkfun</t>
  </si>
  <si>
    <t>com-10302</t>
  </si>
  <si>
    <t>switches; mini slide; 3-pin (3-pack)</t>
  </si>
  <si>
    <t>LEDs; red; 5mm; diffused (100 packs)</t>
  </si>
  <si>
    <t>15108 OP</t>
  </si>
  <si>
    <t>LEDs; yellow; 5mm; diffused (100 packs)</t>
  </si>
  <si>
    <t>15309 OP</t>
  </si>
  <si>
    <t>LEDs; green; 5mm; diffused (100 packs)</t>
  </si>
  <si>
    <t>15308 OP</t>
  </si>
  <si>
    <t>220 Ω carbon film resistor (0.6 mm dia. Lead wires, 1/4 watt)</t>
  </si>
  <si>
    <t>220QBK-ND</t>
  </si>
  <si>
    <t>470 Ω carbon film resistor (0.6 mm dia. Lead wires, 1/4 watt)</t>
  </si>
  <si>
    <t>470QBK-ND</t>
  </si>
  <si>
    <t>1 kΩ carbon film resistor (0.6 mm dia. Lead wires, 1/4 watt)</t>
  </si>
  <si>
    <t>1.0KQBK-ND</t>
  </si>
  <si>
    <t>10 kΩ carbon film resistor (0.6 mm dia. Lead wires, 1/4 watt)</t>
  </si>
  <si>
    <t>10KQBK-ND</t>
  </si>
  <si>
    <t>0.1uF capacitor (ceramic)</t>
  </si>
  <si>
    <t>399-4331-ND</t>
  </si>
  <si>
    <t>10uF capacitor</t>
  </si>
  <si>
    <t>493-1144-ND</t>
  </si>
  <si>
    <t>100uF capacitor</t>
  </si>
  <si>
    <t>493-1061-ND</t>
  </si>
  <si>
    <t>100 mH inductors (can add in series)</t>
  </si>
  <si>
    <t>RLB1014-104KL-ND</t>
  </si>
  <si>
    <t>MP915-10.0F-ND</t>
  </si>
  <si>
    <t>FP332R-500-ND</t>
  </si>
  <si>
    <t>FP038B-200-ND</t>
  </si>
  <si>
    <t>wire: 1000'; red</t>
  </si>
  <si>
    <t>KSM2201-2-1000</t>
  </si>
  <si>
    <t>wire: 1000'; black</t>
  </si>
  <si>
    <t>KSM2201-0-1000</t>
  </si>
  <si>
    <t>KSM2201-9-1000</t>
  </si>
  <si>
    <t>wire: 1000'; green</t>
  </si>
  <si>
    <t>KSM2201-5-1000</t>
  </si>
  <si>
    <t>KSM2201-6-1000</t>
  </si>
  <si>
    <t>3" x 5" x 4 mil white block poly bags (case of 1000)</t>
  </si>
  <si>
    <t>usplastic</t>
  </si>
  <si>
    <t>5" x 8" x 4 mil white block poly bags (case of 1000)</t>
  </si>
  <si>
    <t>5-compartment box; 6  1/2" x 3  3/4" x 1  1/8" (for electrical components)</t>
  </si>
  <si>
    <t>zoro</t>
  </si>
  <si>
    <t>G3375458</t>
  </si>
  <si>
    <t>walmart</t>
  </si>
  <si>
    <t>Total:</t>
  </si>
  <si>
    <t>$3.25 if you buy 100</t>
  </si>
  <si>
    <t>Q2F100B-ND</t>
  </si>
  <si>
    <t>big shrink wrap (1" x 4' black; part number DWP-125-1-0-STK (1.25"/kit)</t>
  </si>
  <si>
    <t>$11.10 if you buy 10</t>
  </si>
  <si>
    <t>acrylic sheet; clear; laser cut at LA Tech;1/4"x 24"x48" sheet; cut to 3.5"x4.732"</t>
  </si>
  <si>
    <t>LEDs, RGB Color 4 lead</t>
  </si>
  <si>
    <t>35702 OP</t>
  </si>
  <si>
    <t>3/32" polyolefin heat shrink tubing (2:1 shrink ratio) - self extinguishing; red (put 1" on one lead of power resistor)</t>
  </si>
  <si>
    <t>F2213/16BK161-ND</t>
  </si>
  <si>
    <t>KSM2201-3-1000</t>
  </si>
  <si>
    <t>wire: 1000'; blue</t>
  </si>
  <si>
    <t>wire: 1000'; violet</t>
  </si>
  <si>
    <t>KSM2201-7-1000</t>
  </si>
  <si>
    <t>wire: 1000'; yellow</t>
  </si>
  <si>
    <t>KSM2201-4-1000</t>
  </si>
  <si>
    <t>plastic shoe box; sterlite; 6 quart; 13.63"x8.25"x4.88" (12 pack)</t>
  </si>
  <si>
    <t>fuse (315 mA, 250V, 5mmx20mm) - for Equus 3320 multimeter</t>
  </si>
  <si>
    <t>507-1697-ND</t>
  </si>
  <si>
    <t>jumper wire set: 140-piece; 22 gage, various colors and lengths</t>
  </si>
  <si>
    <t>mpja.com</t>
  </si>
  <si>
    <t>27027 TE</t>
  </si>
  <si>
    <t>Safety Glasses (choose one or the other depending on needs)</t>
  </si>
  <si>
    <t>www.safetyglassesusa.com</t>
  </si>
  <si>
    <t>360-C</t>
  </si>
  <si>
    <t>Pyramex Intruder Safety Glasses with Clear Uncoated Lens</t>
  </si>
  <si>
    <t>S4110SUC</t>
  </si>
  <si>
    <t>kole imports</t>
  </si>
  <si>
    <t>Bags &amp; Containers (quantities depend on whether you store electronic parts in bags or in the 5-compartment box)</t>
  </si>
  <si>
    <t>1. Shipping will depend on the quantity purchased, and the estimates below may be more or less than what you actually pay.</t>
  </si>
  <si>
    <t>2. When determining quantity, don't forget to add a kit for the instructor and purchase extras for loss and failure.</t>
  </si>
  <si>
    <t>4. Substitutes are available for most of the parts below; other electronics suppliers include Newark Electronics and Jameco Electronics (in additon to those listed below).</t>
  </si>
  <si>
    <r>
      <t xml:space="preserve">3. Numbers shaded in </t>
    </r>
    <r>
      <rPr>
        <sz val="11"/>
        <color rgb="FF00B0F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below require more than you will need for one kit; in many cases, you will want to purchase more than the minimum to provide extras and because of steep price breaks as quantity increases.</t>
    </r>
  </si>
  <si>
    <t>can buy 100 for $2.60 total; get twice as many as you think you'll need</t>
  </si>
  <si>
    <t>lifetime supply :-)</t>
  </si>
  <si>
    <t>$0.0722 if you buy 100; purchase 2 extra per student</t>
  </si>
  <si>
    <t>$0.46 if you buy 100; purchase 1 extra per student</t>
  </si>
  <si>
    <t>$0.23 if you buy 100; purchase 1 extra per student</t>
  </si>
  <si>
    <t>$1.09 if you buy 100; purchase 1 extra for every 2 students</t>
  </si>
  <si>
    <t>$1.79 if you buy 100; purchase 1 extra for every 2 students</t>
  </si>
  <si>
    <t xml:space="preserve">$0.30 if you buy 100; purchase 1 extra per 2 students </t>
  </si>
  <si>
    <t>$5.27 if you buy 100 packs; purchase 1 extra per student</t>
  </si>
  <si>
    <t>$0.97 if you buy 100 packs; purchase 1 extra pack per 6 students</t>
  </si>
  <si>
    <t>purchase an extra pack of 100</t>
  </si>
  <si>
    <t>purchase an extra pack of 50</t>
  </si>
  <si>
    <t>$0.0874 if you buy 100;  purchase 1 extra per student</t>
  </si>
  <si>
    <t xml:space="preserve">0.09910 if you buy 100;  purchase 1 extra per student </t>
  </si>
  <si>
    <t>$0.09910 if you buy 100;  purchase 1 extra per student</t>
  </si>
  <si>
    <t xml:space="preserve">purchase 1 extra per student </t>
  </si>
  <si>
    <t>$2.59 if you buy 100; purchase 1 extra for every 2 students</t>
  </si>
  <si>
    <t>purchase at least 10 feet more than you'll need</t>
  </si>
  <si>
    <t>purchase one roll</t>
  </si>
  <si>
    <t>wire: 1000'; orange (use for the thermistor); 3 feet</t>
  </si>
  <si>
    <t>wire: 1000'; white (use for the heater); 3 feet</t>
  </si>
  <si>
    <t>Jumpers &amp; Wire (you don't have to get all the wire colors below)</t>
  </si>
  <si>
    <t>purchase 1 extra per 10 students</t>
  </si>
  <si>
    <t>purchase 1 extra bag</t>
  </si>
  <si>
    <t>can purchase at mcmaster.com ($1.47 each); part number: 92319A873; get 1 extra per 2 students</t>
  </si>
  <si>
    <t>purchase 1 foot extra per 20 students</t>
  </si>
  <si>
    <t>get a couple of extras</t>
  </si>
  <si>
    <t>get a couple of extras (if 32 is not already enough)</t>
  </si>
  <si>
    <t>purchase a couple of extras per class to account for part failure</t>
  </si>
  <si>
    <t>purchase one extra per class; they are very reliable other than the fuses burning out</t>
  </si>
  <si>
    <t>purchase one extra per 10 students; fix by straightening hook, reinserting it, rebending hook</t>
  </si>
  <si>
    <t>$5.56 if you buy 50; purchase just for loss or in case you need to add a student</t>
  </si>
  <si>
    <t>purchase 1 extra per 10 students for loss</t>
  </si>
  <si>
    <t>purchase 1 extra per class</t>
  </si>
  <si>
    <t>Tools and Associated Items</t>
  </si>
  <si>
    <t xml:space="preserve">Heater Parts and Thermistor Waterproofing </t>
  </si>
  <si>
    <t>3/8" polyolefin heat shrink tubing (2:1 shrink ratio) - self extinguishing; blue (7" needed); used to waterproof power resistor</t>
  </si>
  <si>
    <t>10 Ω power film resistor, 15W; used as electric heater</t>
  </si>
  <si>
    <t>3/16" heat shrink tubing (2:1 shrink ratio); to waterproof thermistor (7" length)</t>
  </si>
  <si>
    <t>Radians Chief OTG Safety Eyewear (Clear) - for students that wear eyeglasses</t>
  </si>
  <si>
    <t>Controller &amp; Platform</t>
  </si>
  <si>
    <t>Fan Parts</t>
  </si>
  <si>
    <t>Estimated cost per kit; average kit cost will depend on the number of extra parts purchased and</t>
  </si>
  <si>
    <t>on the quantity of each item purchased, considering shipping and volume discounts</t>
  </si>
  <si>
    <t>thermometer: 4 3/4" instant read digital pocket probe thermometer</t>
  </si>
  <si>
    <t>WebrestaurantStore</t>
  </si>
  <si>
    <t>913300NSFB</t>
  </si>
  <si>
    <t>identified substitutes</t>
  </si>
  <si>
    <t>Sous Vide Cookers</t>
  </si>
  <si>
    <t>https://www.amazon.com/Ultra-Quiet-Waterproof-Mechanical-Immersion-Professional/dp/B085QG9B6X/</t>
  </si>
  <si>
    <t>Sous Vide (1 per classroom)</t>
  </si>
  <si>
    <r>
      <rPr>
        <u/>
        <sz val="11"/>
        <color theme="1"/>
        <rFont val="Calibri"/>
        <family val="2"/>
        <scheme val="minor"/>
      </rPr>
      <t xml:space="preserve">Amazon: </t>
    </r>
    <r>
      <rPr>
        <sz val="11"/>
        <color theme="1"/>
        <rFont val="Calibri"/>
        <family val="2"/>
        <scheme val="minor"/>
      </rPr>
      <t xml:space="preserve">Nuovoware Sous Vide Cooker, IPX7 waterproof Precise Cooker Immersion Circulator, 1000W, LCD Display, Touch Control, Timer for Healthy Cooking - Black
</t>
    </r>
    <r>
      <rPr>
        <u/>
        <sz val="11"/>
        <color theme="1"/>
        <rFont val="Calibri"/>
        <family val="2"/>
        <scheme val="minor"/>
      </rPr>
      <t>Amazon:</t>
    </r>
    <r>
      <rPr>
        <sz val="11"/>
        <color theme="1"/>
        <rFont val="Calibri"/>
        <family val="2"/>
        <scheme val="minor"/>
      </rPr>
      <t xml:space="preserve"> Nuovoware Sous Vide Cooker, 1000W IPX7 waterproof Precise Cooker Immersion Circulator with LCD Display, Touch Control, Timer for Healthy Cooking - Black
</t>
    </r>
    <r>
      <rPr>
        <u/>
        <sz val="11"/>
        <color theme="1"/>
        <rFont val="Calibri"/>
        <family val="2"/>
        <scheme val="minor"/>
      </rPr>
      <t>Amazon:</t>
    </r>
    <r>
      <rPr>
        <sz val="11"/>
        <color theme="1"/>
        <rFont val="Calibri"/>
        <family val="2"/>
        <scheme val="minor"/>
      </rPr>
      <t xml:space="preserve"> Nuovoware Sous Vide Accurate Temperature Digital Timer, Precision Cooker, 1000Watts - Black</t>
    </r>
  </si>
  <si>
    <r>
      <rPr>
        <u/>
        <sz val="11"/>
        <rFont val="Calibri"/>
        <family val="2"/>
        <scheme val="minor"/>
      </rPr>
      <t xml:space="preserve">Amazon: </t>
    </r>
    <r>
      <rPr>
        <sz val="11"/>
        <rFont val="Calibri"/>
        <family val="2"/>
        <scheme val="minor"/>
      </rPr>
      <t xml:space="preserve">AUSTOR 840 Pieces Preformed Breadboard Jumper Wire Kit 14 Lengths Assorted Jumper Wire for Breadboard Prototyping Solder Circuits
</t>
    </r>
    <r>
      <rPr>
        <u/>
        <sz val="11"/>
        <rFont val="Calibri"/>
        <family val="2"/>
        <scheme val="minor"/>
      </rPr>
      <t>Amazon:</t>
    </r>
    <r>
      <rPr>
        <sz val="11"/>
        <rFont val="Calibri"/>
        <family val="2"/>
        <scheme val="minor"/>
      </rPr>
      <t xml:space="preserve"> REXQualis 840 Pieces Breadboard Jumper Wire Kit with 14 Lengths Assorted Jumper Wire for Breadboard Prototyping Solder Circuits</t>
    </r>
  </si>
  <si>
    <r>
      <rPr>
        <u/>
        <sz val="11"/>
        <rFont val="Calibri"/>
        <family val="2"/>
        <scheme val="minor"/>
      </rPr>
      <t>Wholesale Sock Deals:</t>
    </r>
    <r>
      <rPr>
        <sz val="11"/>
        <rFont val="Calibri"/>
        <family val="2"/>
        <scheme val="minor"/>
      </rPr>
      <t xml:space="preserve"> SKU:868495</t>
    </r>
  </si>
  <si>
    <r>
      <rPr>
        <u/>
        <sz val="11"/>
        <rFont val="Calibri"/>
        <family val="2"/>
        <scheme val="minor"/>
      </rPr>
      <t>Amazon:</t>
    </r>
    <r>
      <rPr>
        <sz val="11"/>
        <rFont val="Calibri"/>
        <family val="2"/>
        <scheme val="minor"/>
      </rPr>
      <t xml:space="preserve"> Uxcell a12013100ux0116 High Knob 3P 2 Position 1P2T SPDT Vertical Slide Switch, 0.5 Amp, 50V DC, 50 Piece, 3 mm</t>
    </r>
  </si>
  <si>
    <r>
      <rPr>
        <u/>
        <sz val="11"/>
        <rFont val="Calibri"/>
        <family val="2"/>
        <scheme val="minor"/>
      </rPr>
      <t>Wholesale Sock Deals:</t>
    </r>
    <r>
      <rPr>
        <sz val="11"/>
        <rFont val="Calibri"/>
        <family val="2"/>
        <scheme val="minor"/>
      </rPr>
      <t xml:space="preserve"> SKU:385637</t>
    </r>
  </si>
  <si>
    <r>
      <rPr>
        <u/>
        <sz val="11"/>
        <rFont val="Calibri"/>
        <family val="2"/>
        <scheme val="minor"/>
      </rPr>
      <t>Tools ID:</t>
    </r>
    <r>
      <rPr>
        <sz val="11"/>
        <rFont val="Calibri"/>
        <family val="2"/>
        <scheme val="minor"/>
      </rPr>
      <t xml:space="preserve"> Equus® 3320 - Innova™ Auto-Ranging Digital Multimeter
</t>
    </r>
    <r>
      <rPr>
        <u/>
        <sz val="11"/>
        <rFont val="Calibri"/>
        <family val="2"/>
        <scheme val="minor"/>
      </rPr>
      <t>Summit Racing Equipment:</t>
    </r>
    <r>
      <rPr>
        <sz val="11"/>
        <rFont val="Calibri"/>
        <family val="2"/>
        <scheme val="minor"/>
      </rPr>
      <t xml:space="preserve"> Innova 3320 Series Auto-Ranging Digital Multimeters 3320</t>
    </r>
  </si>
  <si>
    <t>order without imprint for low quantities, purchase 1 extra per 10 students for loss</t>
  </si>
  <si>
    <r>
      <rPr>
        <u/>
        <sz val="11"/>
        <rFont val="Calibri"/>
        <family val="2"/>
        <scheme val="minor"/>
      </rPr>
      <t>Amazon:</t>
    </r>
    <r>
      <rPr>
        <sz val="11"/>
        <rFont val="Calibri"/>
        <family val="2"/>
        <scheme val="minor"/>
      </rPr>
      <t xml:space="preserve"> Sterilite 16428012 6 Quart/5.7 Liter Storage Box, White Lid with Clear Base (Pack of 12)</t>
    </r>
  </si>
  <si>
    <r>
      <rPr>
        <u/>
        <sz val="11"/>
        <rFont val="Calibri"/>
        <family val="2"/>
        <scheme val="minor"/>
      </rPr>
      <t xml:space="preserve">Webstaurant Store: </t>
    </r>
    <r>
      <rPr>
        <sz val="11"/>
        <rFont val="Calibri"/>
        <family val="2"/>
        <scheme val="minor"/>
      </rPr>
      <t>Item #: 6083516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</si>
</sst>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/>
    <xf numFmtId="0" fontId="1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2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" xfId="1" applyNumberFormat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/>
    <xf numFmtId="1" fontId="0" fillId="0" borderId="1" xfId="1" applyNumberFormat="1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left"/>
    </xf>
    <xf numFmtId="2" fontId="0" fillId="0" borderId="1" xfId="1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0" fillId="0" borderId="1" xfId="0" quotePrefix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13" fillId="0" borderId="1" xfId="1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1" xfId="2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Ultra-Quiet-Waterproof-Mechanical-Immersion-Professional/dp/B085QG9B6X/" TargetMode="External"/><Relationship Id="rId1" Type="http://schemas.openxmlformats.org/officeDocument/2006/relationships/hyperlink" Target="http://www.autohausa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9.140625" defaultRowHeight="15" x14ac:dyDescent="0.25"/>
  <cols>
    <col min="1" max="1" width="68.85546875" bestFit="1" customWidth="1"/>
    <col min="2" max="2" width="24.28515625" customWidth="1"/>
    <col min="3" max="3" width="20.42578125" customWidth="1"/>
    <col min="4" max="4" width="13.42578125" customWidth="1"/>
    <col min="5" max="6" width="13.28515625" customWidth="1"/>
    <col min="7" max="7" width="13.28515625" style="3" customWidth="1"/>
    <col min="8" max="8" width="14.5703125" customWidth="1"/>
    <col min="9" max="9" width="87.140625" style="1" bestFit="1" customWidth="1"/>
    <col min="10" max="10" width="86.140625" style="17" customWidth="1"/>
  </cols>
  <sheetData>
    <row r="1" spans="1:10" ht="26.25" x14ac:dyDescent="0.4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2"/>
    </row>
    <row r="2" spans="1:10" ht="26.25" x14ac:dyDescent="0.4">
      <c r="A2" s="4"/>
      <c r="B2" s="5"/>
      <c r="C2" s="5"/>
      <c r="D2" s="5"/>
      <c r="E2" s="5"/>
      <c r="F2" s="5"/>
      <c r="G2" s="5"/>
      <c r="H2" s="5"/>
      <c r="I2" s="5"/>
      <c r="J2" s="14"/>
    </row>
    <row r="3" spans="1:10" s="11" customFormat="1" x14ac:dyDescent="0.25">
      <c r="A3" s="6" t="s">
        <v>128</v>
      </c>
      <c r="B3" s="10"/>
      <c r="C3" s="10"/>
      <c r="D3" s="10"/>
      <c r="E3" s="10"/>
      <c r="F3" s="10"/>
      <c r="G3" s="10"/>
      <c r="H3" s="10"/>
      <c r="I3" s="10"/>
      <c r="J3" s="15"/>
    </row>
    <row r="4" spans="1:10" s="11" customFormat="1" x14ac:dyDescent="0.25">
      <c r="A4" s="6" t="s">
        <v>129</v>
      </c>
      <c r="B4" s="10"/>
      <c r="C4" s="10"/>
      <c r="D4" s="10"/>
      <c r="E4" s="10"/>
      <c r="F4" s="10"/>
      <c r="G4" s="10"/>
      <c r="H4" s="10"/>
      <c r="I4" s="10"/>
      <c r="J4" s="15"/>
    </row>
    <row r="5" spans="1:10" s="11" customFormat="1" x14ac:dyDescent="0.25">
      <c r="A5" s="6" t="s">
        <v>131</v>
      </c>
      <c r="B5" s="10"/>
      <c r="C5" s="10"/>
      <c r="D5" s="10"/>
      <c r="E5" s="10"/>
      <c r="F5" s="10"/>
      <c r="G5" s="10"/>
      <c r="H5" s="10"/>
      <c r="I5" s="10"/>
      <c r="J5" s="15"/>
    </row>
    <row r="6" spans="1:10" s="11" customFormat="1" x14ac:dyDescent="0.25">
      <c r="A6" s="6" t="s">
        <v>130</v>
      </c>
      <c r="B6" s="10"/>
      <c r="C6" s="10"/>
      <c r="D6" s="10"/>
      <c r="E6" s="10"/>
      <c r="F6" s="10"/>
      <c r="G6" s="10"/>
      <c r="H6" s="10"/>
      <c r="I6" s="10"/>
      <c r="J6" s="15"/>
    </row>
    <row r="7" spans="1:10" s="8" customFormat="1" ht="15.75" x14ac:dyDescent="0.25">
      <c r="A7" s="9"/>
      <c r="B7" s="7"/>
      <c r="C7" s="7"/>
      <c r="D7" s="7"/>
      <c r="E7" s="7"/>
      <c r="F7" s="7"/>
      <c r="G7" s="7"/>
      <c r="H7" s="7"/>
      <c r="I7" s="7"/>
      <c r="J7" s="16"/>
    </row>
    <row r="8" spans="1:10" s="2" customFormat="1" ht="30" x14ac:dyDescent="0.25">
      <c r="A8" s="18" t="s">
        <v>1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9" t="s">
        <v>8</v>
      </c>
      <c r="I8" s="20" t="s">
        <v>9</v>
      </c>
      <c r="J8" s="21" t="s">
        <v>179</v>
      </c>
    </row>
    <row r="9" spans="1:10" s="2" customFormat="1" ht="15" customHeight="1" x14ac:dyDescent="0.25">
      <c r="A9" s="22" t="s">
        <v>166</v>
      </c>
      <c r="B9" s="23"/>
      <c r="C9" s="23"/>
      <c r="D9" s="23"/>
      <c r="E9" s="23"/>
      <c r="F9" s="23"/>
      <c r="G9" s="23"/>
      <c r="H9" s="23"/>
      <c r="I9" s="24"/>
      <c r="J9" s="25"/>
    </row>
    <row r="10" spans="1:10" s="2" customFormat="1" ht="30" x14ac:dyDescent="0.25">
      <c r="A10" s="26" t="s">
        <v>10</v>
      </c>
      <c r="B10" s="27" t="s">
        <v>11</v>
      </c>
      <c r="C10" s="28" t="s">
        <v>12</v>
      </c>
      <c r="D10" s="28">
        <v>1</v>
      </c>
      <c r="E10" s="29">
        <v>23.13</v>
      </c>
      <c r="F10" s="29">
        <v>0.5</v>
      </c>
      <c r="G10" s="30">
        <v>1</v>
      </c>
      <c r="H10" s="31">
        <f>E10+F10*G10</f>
        <v>23.63</v>
      </c>
      <c r="I10" s="32" t="s">
        <v>161</v>
      </c>
      <c r="J10" s="33" t="s">
        <v>188</v>
      </c>
    </row>
    <row r="11" spans="1:10" s="2" customFormat="1" x14ac:dyDescent="0.25">
      <c r="A11" s="34" t="s">
        <v>116</v>
      </c>
      <c r="B11" s="27" t="s">
        <v>33</v>
      </c>
      <c r="C11" s="28" t="s">
        <v>117</v>
      </c>
      <c r="D11" s="28">
        <v>1</v>
      </c>
      <c r="E11" s="29">
        <v>0.24</v>
      </c>
      <c r="F11" s="29">
        <v>0.1</v>
      </c>
      <c r="G11" s="35">
        <v>1</v>
      </c>
      <c r="H11" s="31">
        <f>(E11+F11)*G11/D11</f>
        <v>0.33999999999999997</v>
      </c>
      <c r="I11" s="36" t="s">
        <v>147</v>
      </c>
      <c r="J11" s="37"/>
    </row>
    <row r="12" spans="1:10" s="2" customFormat="1" x14ac:dyDescent="0.25">
      <c r="A12" s="26" t="s">
        <v>13</v>
      </c>
      <c r="B12" s="28" t="s">
        <v>14</v>
      </c>
      <c r="C12" s="28" t="s">
        <v>15</v>
      </c>
      <c r="D12" s="28">
        <v>1</v>
      </c>
      <c r="E12" s="29">
        <v>4.99</v>
      </c>
      <c r="F12" s="29">
        <v>0.25</v>
      </c>
      <c r="G12" s="30">
        <v>1</v>
      </c>
      <c r="H12" s="31">
        <f>E12+F12*G12</f>
        <v>5.24</v>
      </c>
      <c r="I12" s="32" t="s">
        <v>162</v>
      </c>
      <c r="J12" s="33"/>
    </row>
    <row r="13" spans="1:10" s="2" customFormat="1" x14ac:dyDescent="0.25">
      <c r="A13" s="26" t="s">
        <v>16</v>
      </c>
      <c r="B13" s="27" t="s">
        <v>17</v>
      </c>
      <c r="C13" s="28">
        <v>1923</v>
      </c>
      <c r="D13" s="28">
        <v>1</v>
      </c>
      <c r="E13" s="29">
        <v>6.95</v>
      </c>
      <c r="F13" s="29">
        <v>0.25</v>
      </c>
      <c r="G13" s="30">
        <v>1</v>
      </c>
      <c r="H13" s="31">
        <f>E13+F13*G13</f>
        <v>7.2</v>
      </c>
      <c r="I13" s="38" t="s">
        <v>163</v>
      </c>
      <c r="J13" s="39" t="s">
        <v>185</v>
      </c>
    </row>
    <row r="14" spans="1:10" s="2" customFormat="1" x14ac:dyDescent="0.25">
      <c r="A14" s="26" t="s">
        <v>18</v>
      </c>
      <c r="B14" s="27" t="s">
        <v>19</v>
      </c>
      <c r="C14" s="28">
        <v>135379319</v>
      </c>
      <c r="D14" s="28">
        <v>1</v>
      </c>
      <c r="E14" s="29">
        <v>1.28</v>
      </c>
      <c r="F14" s="29">
        <v>0.25</v>
      </c>
      <c r="G14" s="30">
        <v>1</v>
      </c>
      <c r="H14" s="31">
        <f>E14+F14*G14</f>
        <v>1.53</v>
      </c>
      <c r="I14" s="38" t="s">
        <v>189</v>
      </c>
      <c r="J14" s="39"/>
    </row>
    <row r="15" spans="1:10" s="2" customFormat="1" x14ac:dyDescent="0.25">
      <c r="A15" s="26" t="s">
        <v>20</v>
      </c>
      <c r="B15" s="27" t="s">
        <v>126</v>
      </c>
      <c r="C15" s="28" t="s">
        <v>21</v>
      </c>
      <c r="D15" s="28">
        <v>1</v>
      </c>
      <c r="E15" s="29">
        <v>1.49</v>
      </c>
      <c r="F15" s="29">
        <v>0.5</v>
      </c>
      <c r="G15" s="30">
        <v>1</v>
      </c>
      <c r="H15" s="31">
        <f>E15+F15*G15</f>
        <v>1.99</v>
      </c>
      <c r="I15" s="38" t="s">
        <v>164</v>
      </c>
      <c r="J15" s="39" t="s">
        <v>187</v>
      </c>
    </row>
    <row r="16" spans="1:10" s="2" customFormat="1" x14ac:dyDescent="0.25">
      <c r="A16" s="40" t="s">
        <v>176</v>
      </c>
      <c r="B16" s="28" t="s">
        <v>177</v>
      </c>
      <c r="C16" s="28" t="s">
        <v>178</v>
      </c>
      <c r="D16" s="28">
        <v>1</v>
      </c>
      <c r="E16" s="29">
        <v>6.5</v>
      </c>
      <c r="F16" s="29">
        <v>0</v>
      </c>
      <c r="G16" s="30">
        <v>1</v>
      </c>
      <c r="H16" s="31">
        <f>E16+F16*G16</f>
        <v>6.5</v>
      </c>
      <c r="I16" s="38" t="s">
        <v>165</v>
      </c>
      <c r="J16" s="39" t="s">
        <v>191</v>
      </c>
    </row>
    <row r="17" spans="1:10" s="2" customFormat="1" x14ac:dyDescent="0.25">
      <c r="A17" s="37"/>
      <c r="B17" s="37"/>
      <c r="C17" s="28"/>
      <c r="D17" s="28"/>
      <c r="E17" s="29"/>
      <c r="F17" s="29"/>
      <c r="G17" s="30"/>
      <c r="H17" s="31"/>
      <c r="I17" s="38"/>
      <c r="J17" s="39"/>
    </row>
    <row r="18" spans="1:10" s="2" customFormat="1" x14ac:dyDescent="0.25">
      <c r="A18" s="22" t="s">
        <v>172</v>
      </c>
      <c r="B18" s="23"/>
      <c r="C18" s="23"/>
      <c r="D18" s="23"/>
      <c r="E18" s="23"/>
      <c r="F18" s="23"/>
      <c r="G18" s="23"/>
      <c r="H18" s="23"/>
      <c r="I18" s="24"/>
      <c r="J18" s="25"/>
    </row>
    <row r="19" spans="1:10" s="2" customFormat="1" x14ac:dyDescent="0.25">
      <c r="A19" s="26" t="s">
        <v>22</v>
      </c>
      <c r="B19" s="27" t="s">
        <v>23</v>
      </c>
      <c r="C19" s="28" t="s">
        <v>24</v>
      </c>
      <c r="D19" s="28">
        <v>1</v>
      </c>
      <c r="E19" s="29">
        <v>20.75</v>
      </c>
      <c r="F19" s="29">
        <v>1</v>
      </c>
      <c r="G19" s="30">
        <v>1</v>
      </c>
      <c r="H19" s="31">
        <f>E19+F19*G19</f>
        <v>21.75</v>
      </c>
      <c r="I19" s="38" t="s">
        <v>160</v>
      </c>
      <c r="J19" s="39"/>
    </row>
    <row r="20" spans="1:10" s="2" customFormat="1" x14ac:dyDescent="0.25">
      <c r="A20" s="41" t="s">
        <v>34</v>
      </c>
      <c r="B20" s="27" t="s">
        <v>26</v>
      </c>
      <c r="C20" s="28">
        <v>2225609</v>
      </c>
      <c r="D20" s="28">
        <v>1</v>
      </c>
      <c r="E20" s="29">
        <v>12.2</v>
      </c>
      <c r="F20" s="29">
        <v>1</v>
      </c>
      <c r="G20" s="30">
        <v>1</v>
      </c>
      <c r="H20" s="31">
        <f t="shared" ref="H20:H25" si="0">(E20+F20)*G20/D20</f>
        <v>13.2</v>
      </c>
      <c r="I20" s="38" t="s">
        <v>103</v>
      </c>
      <c r="J20" s="39"/>
    </row>
    <row r="21" spans="1:10" s="2" customFormat="1" x14ac:dyDescent="0.25">
      <c r="A21" s="26" t="s">
        <v>25</v>
      </c>
      <c r="B21" s="27" t="s">
        <v>26</v>
      </c>
      <c r="C21" s="28">
        <v>2157693</v>
      </c>
      <c r="D21" s="28">
        <v>1</v>
      </c>
      <c r="E21" s="29">
        <v>4.49</v>
      </c>
      <c r="F21" s="29">
        <v>0.25</v>
      </c>
      <c r="G21" s="30">
        <v>1</v>
      </c>
      <c r="H21" s="31">
        <f t="shared" si="0"/>
        <v>4.74</v>
      </c>
      <c r="I21" s="38" t="s">
        <v>100</v>
      </c>
      <c r="J21" s="39"/>
    </row>
    <row r="22" spans="1:10" s="2" customFormat="1" x14ac:dyDescent="0.25">
      <c r="A22" s="41" t="s">
        <v>104</v>
      </c>
      <c r="B22" s="27" t="s">
        <v>35</v>
      </c>
      <c r="C22" s="28">
        <v>11288</v>
      </c>
      <c r="D22" s="28">
        <v>1</v>
      </c>
      <c r="E22" s="29">
        <v>66.98</v>
      </c>
      <c r="F22" s="29">
        <v>0</v>
      </c>
      <c r="G22" s="42">
        <f>(3.5*4.732*1.5)/(24*48)</f>
        <v>2.1565104166666668E-2</v>
      </c>
      <c r="H22" s="31">
        <f t="shared" si="0"/>
        <v>1.4444306770833335</v>
      </c>
      <c r="I22" s="38"/>
      <c r="J22" s="39"/>
    </row>
    <row r="23" spans="1:10" s="2" customFormat="1" x14ac:dyDescent="0.25">
      <c r="A23" s="41" t="s">
        <v>36</v>
      </c>
      <c r="B23" s="27" t="s">
        <v>37</v>
      </c>
      <c r="C23" s="28">
        <v>254797</v>
      </c>
      <c r="D23" s="43">
        <v>1000</v>
      </c>
      <c r="E23" s="29">
        <v>196.79</v>
      </c>
      <c r="F23" s="29">
        <f>(180.64-175.02)</f>
        <v>5.6199999999999761</v>
      </c>
      <c r="G23" s="30">
        <v>2</v>
      </c>
      <c r="H23" s="31">
        <f t="shared" si="0"/>
        <v>0.40481999999999996</v>
      </c>
      <c r="I23" s="38" t="s">
        <v>156</v>
      </c>
      <c r="J23" s="39"/>
    </row>
    <row r="24" spans="1:10" s="2" customFormat="1" x14ac:dyDescent="0.25">
      <c r="A24" s="41" t="s">
        <v>38</v>
      </c>
      <c r="B24" s="27" t="s">
        <v>39</v>
      </c>
      <c r="C24" s="28" t="s">
        <v>40</v>
      </c>
      <c r="D24" s="43">
        <v>100</v>
      </c>
      <c r="E24" s="29">
        <v>1.5</v>
      </c>
      <c r="F24" s="29">
        <v>0.5</v>
      </c>
      <c r="G24" s="44">
        <v>2</v>
      </c>
      <c r="H24" s="31">
        <f t="shared" si="0"/>
        <v>0.04</v>
      </c>
      <c r="I24" s="38" t="s">
        <v>155</v>
      </c>
      <c r="J24" s="39"/>
    </row>
    <row r="25" spans="1:10" s="2" customFormat="1" x14ac:dyDescent="0.25">
      <c r="A25" s="41" t="s">
        <v>41</v>
      </c>
      <c r="B25" s="27" t="s">
        <v>39</v>
      </c>
      <c r="C25" s="28" t="s">
        <v>42</v>
      </c>
      <c r="D25" s="43">
        <v>100</v>
      </c>
      <c r="E25" s="29">
        <v>1.8</v>
      </c>
      <c r="F25" s="29">
        <v>0.5</v>
      </c>
      <c r="G25" s="44">
        <v>2</v>
      </c>
      <c r="H25" s="31">
        <f t="shared" si="0"/>
        <v>4.5999999999999999E-2</v>
      </c>
      <c r="I25" s="38" t="s">
        <v>155</v>
      </c>
      <c r="J25" s="39"/>
    </row>
    <row r="26" spans="1:10" s="2" customFormat="1" x14ac:dyDescent="0.25">
      <c r="A26" s="41"/>
      <c r="B26" s="27"/>
      <c r="C26" s="28"/>
      <c r="D26" s="45"/>
      <c r="E26" s="29"/>
      <c r="F26" s="29"/>
      <c r="G26" s="44"/>
      <c r="H26" s="31"/>
      <c r="I26" s="38"/>
      <c r="J26" s="39"/>
    </row>
    <row r="27" spans="1:10" s="2" customFormat="1" x14ac:dyDescent="0.25">
      <c r="A27" s="22" t="s">
        <v>173</v>
      </c>
      <c r="B27" s="23"/>
      <c r="C27" s="23"/>
      <c r="D27" s="23"/>
      <c r="E27" s="23"/>
      <c r="F27" s="23"/>
      <c r="G27" s="23"/>
      <c r="H27" s="23"/>
      <c r="I27" s="24"/>
      <c r="J27" s="25"/>
    </row>
    <row r="28" spans="1:10" s="2" customFormat="1" x14ac:dyDescent="0.25">
      <c r="A28" s="26" t="s">
        <v>27</v>
      </c>
      <c r="B28" s="27" t="s">
        <v>28</v>
      </c>
      <c r="C28" s="28" t="s">
        <v>29</v>
      </c>
      <c r="D28" s="28">
        <v>1</v>
      </c>
      <c r="E28" s="29">
        <v>0.99</v>
      </c>
      <c r="F28" s="29">
        <v>0.2</v>
      </c>
      <c r="G28" s="30">
        <v>1</v>
      </c>
      <c r="H28" s="31">
        <f>E28+F28*G28</f>
        <v>1.19</v>
      </c>
      <c r="I28" s="38" t="s">
        <v>158</v>
      </c>
      <c r="J28" s="39"/>
    </row>
    <row r="29" spans="1:10" s="2" customFormat="1" x14ac:dyDescent="0.25">
      <c r="A29" s="41" t="s">
        <v>30</v>
      </c>
      <c r="B29" s="27" t="s">
        <v>31</v>
      </c>
      <c r="C29" s="28" t="s">
        <v>32</v>
      </c>
      <c r="D29" s="43">
        <v>32</v>
      </c>
      <c r="E29" s="29">
        <v>7.98</v>
      </c>
      <c r="F29" s="29">
        <f>(5.99/3)</f>
        <v>1.9966666666666668</v>
      </c>
      <c r="G29" s="46">
        <f>1/32</f>
        <v>3.125E-2</v>
      </c>
      <c r="H29" s="31">
        <f>(E29+F29)*G29</f>
        <v>0.31177083333333333</v>
      </c>
      <c r="I29" s="38" t="s">
        <v>159</v>
      </c>
      <c r="J29" s="39"/>
    </row>
    <row r="30" spans="1:10" s="2" customFormat="1" x14ac:dyDescent="0.25">
      <c r="A30" s="41" t="s">
        <v>102</v>
      </c>
      <c r="B30" s="27" t="s">
        <v>33</v>
      </c>
      <c r="C30" s="28" t="s">
        <v>101</v>
      </c>
      <c r="D30" s="43">
        <v>48</v>
      </c>
      <c r="E30" s="29">
        <v>3.1</v>
      </c>
      <c r="F30" s="29">
        <v>0.5</v>
      </c>
      <c r="G30" s="46">
        <f>1.25/D30</f>
        <v>2.6041666666666668E-2</v>
      </c>
      <c r="H30" s="31">
        <f>(E30+F30)*G30</f>
        <v>9.375E-2</v>
      </c>
      <c r="I30" s="38" t="s">
        <v>157</v>
      </c>
      <c r="J30" s="39"/>
    </row>
    <row r="31" spans="1:10" s="2" customForma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s="2" customFormat="1" x14ac:dyDescent="0.25">
      <c r="A32" s="22" t="s">
        <v>43</v>
      </c>
      <c r="B32" s="23"/>
      <c r="C32" s="23"/>
      <c r="D32" s="23"/>
      <c r="E32" s="23"/>
      <c r="F32" s="23"/>
      <c r="G32" s="23"/>
      <c r="H32" s="23"/>
      <c r="I32" s="24"/>
      <c r="J32" s="25"/>
    </row>
    <row r="33" spans="1:10" s="2" customFormat="1" x14ac:dyDescent="0.25">
      <c r="A33" s="26" t="s">
        <v>44</v>
      </c>
      <c r="B33" s="27" t="s">
        <v>33</v>
      </c>
      <c r="C33" s="28" t="s">
        <v>45</v>
      </c>
      <c r="D33" s="28">
        <v>1</v>
      </c>
      <c r="E33" s="29">
        <v>0.89</v>
      </c>
      <c r="F33" s="29">
        <v>0.25</v>
      </c>
      <c r="G33" s="30">
        <v>1</v>
      </c>
      <c r="H33" s="31">
        <f>(E33+F33)*G33/D33</f>
        <v>1.1400000000000001</v>
      </c>
      <c r="I33" s="38" t="s">
        <v>135</v>
      </c>
      <c r="J33" s="39"/>
    </row>
    <row r="34" spans="1:10" s="2" customFormat="1" x14ac:dyDescent="0.25">
      <c r="A34" s="26" t="s">
        <v>46</v>
      </c>
      <c r="B34" s="27" t="s">
        <v>33</v>
      </c>
      <c r="C34" s="28" t="s">
        <v>47</v>
      </c>
      <c r="D34" s="28">
        <v>1</v>
      </c>
      <c r="E34" s="29">
        <v>0.43</v>
      </c>
      <c r="F34" s="29">
        <v>0.25</v>
      </c>
      <c r="G34" s="30">
        <v>1</v>
      </c>
      <c r="H34" s="31">
        <f>(E34+F34)*G34/D34</f>
        <v>0.67999999999999994</v>
      </c>
      <c r="I34" s="38" t="s">
        <v>136</v>
      </c>
      <c r="J34" s="39"/>
    </row>
    <row r="35" spans="1:10" s="2" customFormat="1" x14ac:dyDescent="0.25">
      <c r="A35" s="26" t="s">
        <v>48</v>
      </c>
      <c r="B35" s="27" t="s">
        <v>26</v>
      </c>
      <c r="C35" s="28">
        <v>2118791</v>
      </c>
      <c r="D35" s="28">
        <v>1</v>
      </c>
      <c r="E35" s="29">
        <v>1.39</v>
      </c>
      <c r="F35" s="29">
        <v>0.25</v>
      </c>
      <c r="G35" s="30">
        <v>1</v>
      </c>
      <c r="H35" s="31">
        <f>E35+F35*G35</f>
        <v>1.64</v>
      </c>
      <c r="I35" s="38" t="s">
        <v>137</v>
      </c>
      <c r="J35" s="39"/>
    </row>
    <row r="36" spans="1:10" s="2" customFormat="1" x14ac:dyDescent="0.25">
      <c r="A36" s="38" t="s">
        <v>49</v>
      </c>
      <c r="B36" s="27" t="s">
        <v>33</v>
      </c>
      <c r="C36" s="28" t="s">
        <v>50</v>
      </c>
      <c r="D36" s="28">
        <v>1</v>
      </c>
      <c r="E36" s="29">
        <v>2.39</v>
      </c>
      <c r="F36" s="29">
        <v>0.25</v>
      </c>
      <c r="G36" s="30">
        <v>1</v>
      </c>
      <c r="H36" s="31">
        <f>(E36+F36)*G36/D36</f>
        <v>2.64</v>
      </c>
      <c r="I36" s="38" t="s">
        <v>138</v>
      </c>
      <c r="J36" s="39"/>
    </row>
    <row r="37" spans="1:10" s="2" customFormat="1" x14ac:dyDescent="0.25">
      <c r="A37" s="38" t="s">
        <v>51</v>
      </c>
      <c r="B37" s="27" t="s">
        <v>33</v>
      </c>
      <c r="C37" s="28" t="s">
        <v>52</v>
      </c>
      <c r="D37" s="43">
        <v>2000</v>
      </c>
      <c r="E37" s="29">
        <v>76.31</v>
      </c>
      <c r="F37" s="29">
        <v>10</v>
      </c>
      <c r="G37" s="30">
        <v>2</v>
      </c>
      <c r="H37" s="31">
        <f>(E37+F37)*G37/D37</f>
        <v>8.6309999999999998E-2</v>
      </c>
      <c r="I37" s="38" t="s">
        <v>133</v>
      </c>
      <c r="J37" s="39"/>
    </row>
    <row r="38" spans="1:10" s="2" customFormat="1" x14ac:dyDescent="0.25">
      <c r="A38" s="38" t="s">
        <v>53</v>
      </c>
      <c r="B38" s="28" t="s">
        <v>33</v>
      </c>
      <c r="C38" s="28" t="s">
        <v>54</v>
      </c>
      <c r="D38" s="28">
        <v>1</v>
      </c>
      <c r="E38" s="29">
        <v>0.19</v>
      </c>
      <c r="F38" s="29">
        <v>0.25</v>
      </c>
      <c r="G38" s="30">
        <v>4</v>
      </c>
      <c r="H38" s="31">
        <f>(E38+F38)*G38/D38</f>
        <v>1.76</v>
      </c>
      <c r="I38" s="38" t="s">
        <v>134</v>
      </c>
      <c r="J38" s="39"/>
    </row>
    <row r="39" spans="1:10" s="2" customFormat="1" x14ac:dyDescent="0.25">
      <c r="A39" s="38" t="s">
        <v>55</v>
      </c>
      <c r="B39" s="28" t="s">
        <v>56</v>
      </c>
      <c r="C39" s="28" t="s">
        <v>57</v>
      </c>
      <c r="D39" s="43">
        <v>12</v>
      </c>
      <c r="E39" s="29">
        <v>5.85</v>
      </c>
      <c r="F39" s="29">
        <v>0.5</v>
      </c>
      <c r="G39" s="30">
        <v>2</v>
      </c>
      <c r="H39" s="31">
        <f>(E39+F39)*G39/D39</f>
        <v>1.0583333333333333</v>
      </c>
      <c r="I39" s="38" t="s">
        <v>140</v>
      </c>
      <c r="J39" s="39"/>
    </row>
    <row r="40" spans="1:10" s="2" customFormat="1" ht="30" x14ac:dyDescent="0.25">
      <c r="A40" s="38" t="s">
        <v>58</v>
      </c>
      <c r="B40" s="28" t="s">
        <v>17</v>
      </c>
      <c r="C40" s="28">
        <v>1408</v>
      </c>
      <c r="D40" s="28">
        <v>3</v>
      </c>
      <c r="E40" s="29">
        <v>1.25</v>
      </c>
      <c r="F40" s="29">
        <v>0.25</v>
      </c>
      <c r="G40" s="30">
        <v>1</v>
      </c>
      <c r="H40" s="31">
        <f>(E40+F40)/3</f>
        <v>0.5</v>
      </c>
      <c r="I40" s="32" t="s">
        <v>141</v>
      </c>
      <c r="J40" s="33" t="s">
        <v>186</v>
      </c>
    </row>
    <row r="41" spans="1:10" s="2" customFormat="1" x14ac:dyDescent="0.25">
      <c r="A41" s="26" t="s">
        <v>59</v>
      </c>
      <c r="B41" s="28" t="s">
        <v>119</v>
      </c>
      <c r="C41" s="28" t="s">
        <v>60</v>
      </c>
      <c r="D41" s="28">
        <v>100</v>
      </c>
      <c r="E41" s="29">
        <v>1.95</v>
      </c>
      <c r="F41" s="29">
        <v>1.5</v>
      </c>
      <c r="G41" s="30">
        <v>5</v>
      </c>
      <c r="H41" s="31">
        <f t="shared" ref="H41:H52" si="1">(E41+F41)*G41/D41</f>
        <v>0.17249999999999999</v>
      </c>
      <c r="I41" s="38" t="s">
        <v>142</v>
      </c>
      <c r="J41" s="39"/>
    </row>
    <row r="42" spans="1:10" s="2" customFormat="1" x14ac:dyDescent="0.25">
      <c r="A42" s="26" t="s">
        <v>61</v>
      </c>
      <c r="B42" s="28" t="s">
        <v>119</v>
      </c>
      <c r="C42" s="28" t="s">
        <v>62</v>
      </c>
      <c r="D42" s="28">
        <v>100</v>
      </c>
      <c r="E42" s="29">
        <v>1.95</v>
      </c>
      <c r="F42" s="29">
        <v>1.5</v>
      </c>
      <c r="G42" s="30">
        <v>5</v>
      </c>
      <c r="H42" s="31">
        <f t="shared" si="1"/>
        <v>0.17249999999999999</v>
      </c>
      <c r="I42" s="38" t="s">
        <v>142</v>
      </c>
      <c r="J42" s="39"/>
    </row>
    <row r="43" spans="1:10" s="2" customFormat="1" x14ac:dyDescent="0.25">
      <c r="A43" s="26" t="s">
        <v>63</v>
      </c>
      <c r="B43" s="28" t="s">
        <v>119</v>
      </c>
      <c r="C43" s="28" t="s">
        <v>64</v>
      </c>
      <c r="D43" s="28">
        <v>100</v>
      </c>
      <c r="E43" s="29">
        <v>1.95</v>
      </c>
      <c r="F43" s="29">
        <v>1.5</v>
      </c>
      <c r="G43" s="30">
        <v>5</v>
      </c>
      <c r="H43" s="31">
        <f t="shared" si="1"/>
        <v>0.17249999999999999</v>
      </c>
      <c r="I43" s="38" t="s">
        <v>142</v>
      </c>
      <c r="J43" s="39"/>
    </row>
    <row r="44" spans="1:10" s="2" customFormat="1" x14ac:dyDescent="0.25">
      <c r="A44" s="26" t="s">
        <v>105</v>
      </c>
      <c r="B44" s="28" t="s">
        <v>119</v>
      </c>
      <c r="C44" s="28" t="s">
        <v>106</v>
      </c>
      <c r="D44" s="28">
        <v>50</v>
      </c>
      <c r="E44" s="29">
        <v>2.95</v>
      </c>
      <c r="F44" s="29">
        <v>1.5</v>
      </c>
      <c r="G44" s="30">
        <v>2</v>
      </c>
      <c r="H44" s="31">
        <f t="shared" si="1"/>
        <v>0.17800000000000002</v>
      </c>
      <c r="I44" s="38" t="s">
        <v>143</v>
      </c>
      <c r="J44" s="39"/>
    </row>
    <row r="45" spans="1:10" s="2" customFormat="1" x14ac:dyDescent="0.25">
      <c r="A45" s="34" t="s">
        <v>65</v>
      </c>
      <c r="B45" s="27" t="s">
        <v>33</v>
      </c>
      <c r="C45" s="28" t="s">
        <v>66</v>
      </c>
      <c r="D45" s="43">
        <v>1000</v>
      </c>
      <c r="E45" s="29">
        <v>11.44</v>
      </c>
      <c r="F45" s="29">
        <v>1.5</v>
      </c>
      <c r="G45" s="30">
        <v>10</v>
      </c>
      <c r="H45" s="31">
        <f t="shared" si="1"/>
        <v>0.12940000000000002</v>
      </c>
      <c r="I45" s="38" t="s">
        <v>132</v>
      </c>
      <c r="J45" s="39"/>
    </row>
    <row r="46" spans="1:10" s="2" customFormat="1" x14ac:dyDescent="0.25">
      <c r="A46" s="34" t="s">
        <v>67</v>
      </c>
      <c r="B46" s="27" t="s">
        <v>33</v>
      </c>
      <c r="C46" s="28" t="s">
        <v>68</v>
      </c>
      <c r="D46" s="43">
        <v>1000</v>
      </c>
      <c r="E46" s="29">
        <v>11.33</v>
      </c>
      <c r="F46" s="29">
        <v>1.5</v>
      </c>
      <c r="G46" s="30">
        <v>5</v>
      </c>
      <c r="H46" s="31">
        <f t="shared" si="1"/>
        <v>6.4150000000000013E-2</v>
      </c>
      <c r="I46" s="38" t="s">
        <v>132</v>
      </c>
      <c r="J46" s="39"/>
    </row>
    <row r="47" spans="1:10" s="2" customFormat="1" x14ac:dyDescent="0.25">
      <c r="A47" s="40" t="s">
        <v>69</v>
      </c>
      <c r="B47" s="27" t="s">
        <v>33</v>
      </c>
      <c r="C47" s="28" t="s">
        <v>70</v>
      </c>
      <c r="D47" s="43">
        <v>1000</v>
      </c>
      <c r="E47" s="29">
        <v>11.33</v>
      </c>
      <c r="F47" s="29">
        <f t="shared" ref="F47:F48" si="2">66.1/499.77*E47</f>
        <v>1.498515317045841</v>
      </c>
      <c r="G47" s="35">
        <v>5</v>
      </c>
      <c r="H47" s="31">
        <f t="shared" si="1"/>
        <v>6.4142576585229205E-2</v>
      </c>
      <c r="I47" s="38" t="s">
        <v>132</v>
      </c>
      <c r="J47" s="39"/>
    </row>
    <row r="48" spans="1:10" s="2" customFormat="1" x14ac:dyDescent="0.25">
      <c r="A48" s="40" t="s">
        <v>71</v>
      </c>
      <c r="B48" s="27" t="s">
        <v>33</v>
      </c>
      <c r="C48" s="28" t="s">
        <v>72</v>
      </c>
      <c r="D48" s="43">
        <v>1000</v>
      </c>
      <c r="E48" s="29">
        <v>11.33</v>
      </c>
      <c r="F48" s="29">
        <f t="shared" si="2"/>
        <v>1.498515317045841</v>
      </c>
      <c r="G48" s="35">
        <v>5</v>
      </c>
      <c r="H48" s="31">
        <f t="shared" si="1"/>
        <v>6.4142576585229205E-2</v>
      </c>
      <c r="I48" s="38" t="s">
        <v>132</v>
      </c>
      <c r="J48" s="39"/>
    </row>
    <row r="49" spans="1:10" s="2" customFormat="1" x14ac:dyDescent="0.25">
      <c r="A49" s="40" t="s">
        <v>73</v>
      </c>
      <c r="B49" s="27" t="s">
        <v>33</v>
      </c>
      <c r="C49" s="28" t="s">
        <v>74</v>
      </c>
      <c r="D49" s="28">
        <v>1</v>
      </c>
      <c r="E49" s="29">
        <v>0.25</v>
      </c>
      <c r="F49" s="29">
        <v>0.1</v>
      </c>
      <c r="G49" s="35">
        <v>2</v>
      </c>
      <c r="H49" s="31">
        <f t="shared" si="1"/>
        <v>0.7</v>
      </c>
      <c r="I49" s="36" t="s">
        <v>144</v>
      </c>
      <c r="J49" s="37"/>
    </row>
    <row r="50" spans="1:10" s="2" customFormat="1" x14ac:dyDescent="0.25">
      <c r="A50" s="40" t="s">
        <v>75</v>
      </c>
      <c r="B50" s="27" t="s">
        <v>33</v>
      </c>
      <c r="C50" s="28" t="s">
        <v>76</v>
      </c>
      <c r="D50" s="28">
        <v>1</v>
      </c>
      <c r="E50" s="29">
        <v>0.26</v>
      </c>
      <c r="F50" s="29">
        <v>0.1</v>
      </c>
      <c r="G50" s="35">
        <v>2</v>
      </c>
      <c r="H50" s="31">
        <f t="shared" si="1"/>
        <v>0.72</v>
      </c>
      <c r="I50" s="36" t="s">
        <v>145</v>
      </c>
      <c r="J50" s="37"/>
    </row>
    <row r="51" spans="1:10" s="2" customFormat="1" x14ac:dyDescent="0.25">
      <c r="A51" s="40" t="s">
        <v>77</v>
      </c>
      <c r="B51" s="27" t="s">
        <v>33</v>
      </c>
      <c r="C51" s="28" t="s">
        <v>78</v>
      </c>
      <c r="D51" s="28">
        <v>1</v>
      </c>
      <c r="E51" s="29">
        <v>0.26</v>
      </c>
      <c r="F51" s="29">
        <v>0.1</v>
      </c>
      <c r="G51" s="35">
        <v>4</v>
      </c>
      <c r="H51" s="31">
        <f t="shared" si="1"/>
        <v>1.44</v>
      </c>
      <c r="I51" s="36" t="s">
        <v>146</v>
      </c>
      <c r="J51" s="37"/>
    </row>
    <row r="52" spans="1:10" s="2" customFormat="1" x14ac:dyDescent="0.25">
      <c r="A52" s="40" t="s">
        <v>79</v>
      </c>
      <c r="B52" s="27" t="s">
        <v>33</v>
      </c>
      <c r="C52" s="28" t="s">
        <v>80</v>
      </c>
      <c r="D52" s="28">
        <v>1</v>
      </c>
      <c r="E52" s="29">
        <v>0.48</v>
      </c>
      <c r="F52" s="29">
        <v>0.1</v>
      </c>
      <c r="G52" s="35">
        <v>3</v>
      </c>
      <c r="H52" s="31">
        <f t="shared" si="1"/>
        <v>1.7399999999999998</v>
      </c>
      <c r="I52" s="36" t="s">
        <v>139</v>
      </c>
      <c r="J52" s="37"/>
    </row>
    <row r="53" spans="1:10" s="2" customFormat="1" x14ac:dyDescent="0.25">
      <c r="A53" s="40"/>
      <c r="B53" s="27"/>
      <c r="C53" s="28"/>
      <c r="D53" s="28"/>
      <c r="E53" s="29"/>
      <c r="F53" s="29"/>
      <c r="G53" s="35"/>
      <c r="H53" s="31"/>
      <c r="I53" s="38"/>
      <c r="J53" s="39"/>
    </row>
    <row r="54" spans="1:10" s="2" customFormat="1" x14ac:dyDescent="0.25">
      <c r="A54" s="22" t="s">
        <v>167</v>
      </c>
      <c r="B54" s="23"/>
      <c r="C54" s="23"/>
      <c r="D54" s="23"/>
      <c r="E54" s="23"/>
      <c r="F54" s="23"/>
      <c r="G54" s="23"/>
      <c r="H54" s="23"/>
      <c r="I54" s="24"/>
      <c r="J54" s="25"/>
    </row>
    <row r="55" spans="1:10" s="2" customFormat="1" x14ac:dyDescent="0.25">
      <c r="A55" s="38" t="s">
        <v>169</v>
      </c>
      <c r="B55" s="27" t="s">
        <v>33</v>
      </c>
      <c r="C55" s="28" t="s">
        <v>81</v>
      </c>
      <c r="D55" s="28">
        <v>1</v>
      </c>
      <c r="E55" s="29">
        <v>3.92</v>
      </c>
      <c r="F55" s="29">
        <v>0.25</v>
      </c>
      <c r="G55" s="30">
        <v>1</v>
      </c>
      <c r="H55" s="31">
        <f>(E55+F55)*G55/D55</f>
        <v>4.17</v>
      </c>
      <c r="I55" s="38" t="s">
        <v>148</v>
      </c>
      <c r="J55" s="39"/>
    </row>
    <row r="56" spans="1:10" s="2" customFormat="1" x14ac:dyDescent="0.25">
      <c r="A56" s="38" t="s">
        <v>107</v>
      </c>
      <c r="B56" s="27" t="s">
        <v>33</v>
      </c>
      <c r="C56" s="28" t="s">
        <v>82</v>
      </c>
      <c r="D56" s="47">
        <v>500</v>
      </c>
      <c r="E56" s="29">
        <v>133.04</v>
      </c>
      <c r="F56" s="29">
        <v>5</v>
      </c>
      <c r="G56" s="30">
        <v>1</v>
      </c>
      <c r="H56" s="31">
        <f>(E56+F56)*G56/D56</f>
        <v>0.27607999999999999</v>
      </c>
      <c r="I56" s="38" t="s">
        <v>149</v>
      </c>
      <c r="J56" s="39"/>
    </row>
    <row r="57" spans="1:10" s="2" customFormat="1" x14ac:dyDescent="0.25">
      <c r="A57" s="38" t="s">
        <v>168</v>
      </c>
      <c r="B57" s="27" t="s">
        <v>33</v>
      </c>
      <c r="C57" s="28" t="s">
        <v>83</v>
      </c>
      <c r="D57" s="47">
        <v>200</v>
      </c>
      <c r="E57" s="29">
        <v>94.08</v>
      </c>
      <c r="F57" s="29">
        <v>5</v>
      </c>
      <c r="G57" s="46">
        <f>7/12</f>
        <v>0.58333333333333337</v>
      </c>
      <c r="H57" s="31">
        <f>(E57+F57)*G57/D57</f>
        <v>0.28898333333333331</v>
      </c>
      <c r="I57" s="38" t="s">
        <v>149</v>
      </c>
      <c r="J57" s="39"/>
    </row>
    <row r="58" spans="1:10" s="2" customFormat="1" x14ac:dyDescent="0.25">
      <c r="A58" s="38" t="s">
        <v>170</v>
      </c>
      <c r="B58" s="27" t="s">
        <v>33</v>
      </c>
      <c r="C58" s="48" t="s">
        <v>108</v>
      </c>
      <c r="D58" s="47">
        <v>100</v>
      </c>
      <c r="E58" s="29">
        <v>9.43</v>
      </c>
      <c r="F58" s="29">
        <v>1</v>
      </c>
      <c r="G58" s="46">
        <f>7/12</f>
        <v>0.58333333333333337</v>
      </c>
      <c r="H58" s="31">
        <f>(E58+F58)*G58/D58</f>
        <v>6.0841666666666662E-2</v>
      </c>
      <c r="I58" s="38" t="s">
        <v>149</v>
      </c>
      <c r="J58" s="39"/>
    </row>
    <row r="59" spans="1:10" s="2" customFormat="1" x14ac:dyDescent="0.25">
      <c r="A59" s="38"/>
      <c r="B59" s="27"/>
      <c r="C59" s="28"/>
      <c r="D59" s="28"/>
      <c r="E59" s="29"/>
      <c r="F59" s="29"/>
      <c r="G59" s="30"/>
      <c r="H59" s="31"/>
      <c r="I59" s="38"/>
      <c r="J59" s="39"/>
    </row>
    <row r="60" spans="1:10" s="2" customFormat="1" x14ac:dyDescent="0.25">
      <c r="A60" s="22" t="s">
        <v>153</v>
      </c>
      <c r="B60" s="23"/>
      <c r="C60" s="23"/>
      <c r="D60" s="23"/>
      <c r="E60" s="23"/>
      <c r="F60" s="23"/>
      <c r="G60" s="23"/>
      <c r="H60" s="23"/>
      <c r="I60" s="24"/>
      <c r="J60" s="25"/>
    </row>
    <row r="61" spans="1:10" s="2" customFormat="1" ht="60" x14ac:dyDescent="0.25">
      <c r="A61" s="38" t="s">
        <v>118</v>
      </c>
      <c r="B61" s="28" t="s">
        <v>119</v>
      </c>
      <c r="C61" s="28" t="s">
        <v>120</v>
      </c>
      <c r="D61" s="45">
        <v>1</v>
      </c>
      <c r="E61" s="29">
        <v>3.95</v>
      </c>
      <c r="F61" s="29">
        <v>0.5</v>
      </c>
      <c r="G61" s="30">
        <v>1</v>
      </c>
      <c r="H61" s="31"/>
      <c r="I61" s="38" t="s">
        <v>154</v>
      </c>
      <c r="J61" s="39" t="s">
        <v>184</v>
      </c>
    </row>
    <row r="62" spans="1:10" s="2" customFormat="1" x14ac:dyDescent="0.25">
      <c r="A62" s="38" t="s">
        <v>84</v>
      </c>
      <c r="B62" s="28" t="s">
        <v>14</v>
      </c>
      <c r="C62" s="28" t="s">
        <v>85</v>
      </c>
      <c r="D62" s="43">
        <v>1000</v>
      </c>
      <c r="E62" s="29">
        <v>44.99</v>
      </c>
      <c r="F62" s="29">
        <v>8</v>
      </c>
      <c r="G62" s="30">
        <v>3</v>
      </c>
      <c r="H62" s="31"/>
      <c r="I62" s="38" t="s">
        <v>150</v>
      </c>
      <c r="J62" s="39"/>
    </row>
    <row r="63" spans="1:10" s="2" customFormat="1" x14ac:dyDescent="0.25">
      <c r="A63" s="38" t="s">
        <v>86</v>
      </c>
      <c r="B63" s="28" t="s">
        <v>14</v>
      </c>
      <c r="C63" s="28" t="s">
        <v>87</v>
      </c>
      <c r="D63" s="43">
        <v>1000</v>
      </c>
      <c r="E63" s="29">
        <v>44.99</v>
      </c>
      <c r="F63" s="29">
        <v>8</v>
      </c>
      <c r="G63" s="30">
        <v>3</v>
      </c>
      <c r="H63" s="31">
        <f t="shared" ref="H63:H69" si="3">(E63+F63)*G63/D63</f>
        <v>0.15897</v>
      </c>
      <c r="I63" s="38" t="s">
        <v>150</v>
      </c>
      <c r="J63" s="39"/>
    </row>
    <row r="64" spans="1:10" s="2" customFormat="1" x14ac:dyDescent="0.25">
      <c r="A64" s="38" t="s">
        <v>89</v>
      </c>
      <c r="B64" s="28" t="s">
        <v>14</v>
      </c>
      <c r="C64" s="28" t="s">
        <v>90</v>
      </c>
      <c r="D64" s="43">
        <v>1000</v>
      </c>
      <c r="E64" s="29">
        <v>44.99</v>
      </c>
      <c r="F64" s="29">
        <v>8</v>
      </c>
      <c r="G64" s="30">
        <v>3</v>
      </c>
      <c r="H64" s="31">
        <f t="shared" si="3"/>
        <v>0.15897</v>
      </c>
      <c r="I64" s="38" t="s">
        <v>150</v>
      </c>
      <c r="J64" s="39"/>
    </row>
    <row r="65" spans="1:10" s="2" customFormat="1" x14ac:dyDescent="0.25">
      <c r="A65" s="38" t="s">
        <v>110</v>
      </c>
      <c r="B65" s="28" t="s">
        <v>14</v>
      </c>
      <c r="C65" s="28" t="s">
        <v>91</v>
      </c>
      <c r="D65" s="43">
        <v>1000</v>
      </c>
      <c r="E65" s="29">
        <v>44.99</v>
      </c>
      <c r="F65" s="29">
        <v>8</v>
      </c>
      <c r="G65" s="30">
        <v>3</v>
      </c>
      <c r="H65" s="31">
        <f t="shared" si="3"/>
        <v>0.15897</v>
      </c>
      <c r="I65" s="38" t="s">
        <v>150</v>
      </c>
      <c r="J65" s="39"/>
    </row>
    <row r="66" spans="1:10" s="2" customFormat="1" x14ac:dyDescent="0.25">
      <c r="A66" s="38" t="s">
        <v>111</v>
      </c>
      <c r="B66" s="28" t="s">
        <v>14</v>
      </c>
      <c r="C66" s="28" t="s">
        <v>112</v>
      </c>
      <c r="D66" s="43">
        <v>1000</v>
      </c>
      <c r="E66" s="29">
        <v>44.99</v>
      </c>
      <c r="F66" s="29">
        <v>8</v>
      </c>
      <c r="G66" s="30">
        <v>3</v>
      </c>
      <c r="H66" s="31">
        <f t="shared" si="3"/>
        <v>0.15897</v>
      </c>
      <c r="I66" s="38" t="s">
        <v>150</v>
      </c>
      <c r="J66" s="39"/>
    </row>
    <row r="67" spans="1:10" s="2" customFormat="1" x14ac:dyDescent="0.25">
      <c r="A67" s="38" t="s">
        <v>113</v>
      </c>
      <c r="B67" s="28" t="s">
        <v>14</v>
      </c>
      <c r="C67" s="28" t="s">
        <v>114</v>
      </c>
      <c r="D67" s="43">
        <v>1000</v>
      </c>
      <c r="E67" s="29">
        <v>44.99</v>
      </c>
      <c r="F67" s="29">
        <v>8</v>
      </c>
      <c r="G67" s="30">
        <v>3</v>
      </c>
      <c r="H67" s="31">
        <f t="shared" si="3"/>
        <v>0.15897</v>
      </c>
      <c r="I67" s="38" t="s">
        <v>150</v>
      </c>
      <c r="J67" s="39"/>
    </row>
    <row r="68" spans="1:10" s="2" customFormat="1" x14ac:dyDescent="0.25">
      <c r="A68" s="38" t="s">
        <v>152</v>
      </c>
      <c r="B68" s="28" t="s">
        <v>14</v>
      </c>
      <c r="C68" s="28" t="s">
        <v>88</v>
      </c>
      <c r="D68" s="43">
        <v>1000</v>
      </c>
      <c r="E68" s="29">
        <v>44.99</v>
      </c>
      <c r="F68" s="29">
        <v>8</v>
      </c>
      <c r="G68" s="30">
        <v>3</v>
      </c>
      <c r="H68" s="31">
        <f t="shared" si="3"/>
        <v>0.15897</v>
      </c>
      <c r="I68" s="38" t="s">
        <v>150</v>
      </c>
      <c r="J68" s="39"/>
    </row>
    <row r="69" spans="1:10" s="2" customFormat="1" x14ac:dyDescent="0.25">
      <c r="A69" s="38" t="s">
        <v>151</v>
      </c>
      <c r="B69" s="28" t="s">
        <v>14</v>
      </c>
      <c r="C69" s="28" t="s">
        <v>109</v>
      </c>
      <c r="D69" s="43">
        <v>1000</v>
      </c>
      <c r="E69" s="29">
        <v>44.99</v>
      </c>
      <c r="F69" s="29">
        <v>8</v>
      </c>
      <c r="G69" s="30">
        <v>3</v>
      </c>
      <c r="H69" s="31">
        <f t="shared" si="3"/>
        <v>0.15897</v>
      </c>
      <c r="I69" s="38" t="s">
        <v>150</v>
      </c>
      <c r="J69" s="39"/>
    </row>
    <row r="70" spans="1:10" s="2" customFormat="1" x14ac:dyDescent="0.25">
      <c r="A70" s="38"/>
      <c r="B70" s="28"/>
      <c r="C70" s="28"/>
      <c r="D70" s="28"/>
      <c r="E70" s="29"/>
      <c r="F70" s="29"/>
      <c r="G70" s="30"/>
      <c r="H70" s="31"/>
      <c r="I70" s="38"/>
      <c r="J70" s="39"/>
    </row>
    <row r="71" spans="1:10" x14ac:dyDescent="0.25">
      <c r="A71" s="49" t="s">
        <v>127</v>
      </c>
      <c r="B71" s="23"/>
      <c r="C71" s="23"/>
      <c r="D71" s="23"/>
      <c r="E71" s="23"/>
      <c r="F71" s="23"/>
      <c r="G71" s="23"/>
      <c r="H71" s="23"/>
      <c r="I71" s="24"/>
      <c r="J71" s="25"/>
    </row>
    <row r="72" spans="1:10" x14ac:dyDescent="0.25">
      <c r="A72" s="34" t="s">
        <v>92</v>
      </c>
      <c r="B72" s="28" t="s">
        <v>93</v>
      </c>
      <c r="C72" s="28">
        <v>48802</v>
      </c>
      <c r="D72" s="43">
        <v>1000</v>
      </c>
      <c r="E72" s="29">
        <v>22.02</v>
      </c>
      <c r="F72" s="29">
        <v>5</v>
      </c>
      <c r="G72" s="30">
        <v>5</v>
      </c>
      <c r="H72" s="31">
        <f>(E72+F72)*G72/D72</f>
        <v>0.1351</v>
      </c>
      <c r="I72" s="38"/>
      <c r="J72" s="39"/>
    </row>
    <row r="73" spans="1:10" x14ac:dyDescent="0.25">
      <c r="A73" s="34" t="s">
        <v>94</v>
      </c>
      <c r="B73" s="28" t="s">
        <v>93</v>
      </c>
      <c r="C73" s="28">
        <v>48804</v>
      </c>
      <c r="D73" s="43">
        <v>1000</v>
      </c>
      <c r="E73" s="29">
        <v>47.62</v>
      </c>
      <c r="F73" s="29">
        <v>8</v>
      </c>
      <c r="G73" s="30">
        <v>2</v>
      </c>
      <c r="H73" s="31">
        <f>(E73+F73)*G73/D73</f>
        <v>0.11123999999999999</v>
      </c>
      <c r="I73" s="38"/>
      <c r="J73" s="39"/>
    </row>
    <row r="74" spans="1:10" x14ac:dyDescent="0.25">
      <c r="A74" s="40" t="s">
        <v>95</v>
      </c>
      <c r="B74" s="28" t="s">
        <v>96</v>
      </c>
      <c r="C74" s="28" t="s">
        <v>97</v>
      </c>
      <c r="D74" s="28">
        <v>1</v>
      </c>
      <c r="E74" s="29">
        <v>3.26</v>
      </c>
      <c r="F74" s="29">
        <v>0.25</v>
      </c>
      <c r="G74" s="30">
        <v>1</v>
      </c>
      <c r="H74" s="31">
        <f>(E74+F74)*G74/D74</f>
        <v>3.51</v>
      </c>
      <c r="I74" s="38"/>
      <c r="J74" s="39"/>
    </row>
    <row r="75" spans="1:10" ht="30" x14ac:dyDescent="0.25">
      <c r="A75" s="40" t="s">
        <v>115</v>
      </c>
      <c r="B75" s="28" t="s">
        <v>98</v>
      </c>
      <c r="C75" s="50">
        <v>577055845</v>
      </c>
      <c r="D75" s="43">
        <v>12</v>
      </c>
      <c r="E75" s="29">
        <v>32.1</v>
      </c>
      <c r="F75" s="29">
        <v>3</v>
      </c>
      <c r="G75" s="30">
        <v>1</v>
      </c>
      <c r="H75" s="31">
        <f>(E75+F75)*G75/D75</f>
        <v>2.9250000000000003</v>
      </c>
      <c r="I75" s="38"/>
      <c r="J75" s="39" t="s">
        <v>190</v>
      </c>
    </row>
    <row r="76" spans="1:10" x14ac:dyDescent="0.25">
      <c r="A76" s="40"/>
      <c r="B76" s="28"/>
      <c r="C76" s="28"/>
      <c r="D76" s="28"/>
      <c r="E76" s="29"/>
      <c r="F76" s="29"/>
      <c r="G76" s="30"/>
      <c r="H76" s="51"/>
      <c r="I76" s="38"/>
      <c r="J76" s="39"/>
    </row>
    <row r="77" spans="1:10" x14ac:dyDescent="0.25">
      <c r="A77" s="22" t="s">
        <v>121</v>
      </c>
      <c r="B77" s="23"/>
      <c r="C77" s="23"/>
      <c r="D77" s="23"/>
      <c r="E77" s="23"/>
      <c r="F77" s="23"/>
      <c r="G77" s="23"/>
      <c r="H77" s="23"/>
      <c r="I77" s="24"/>
      <c r="J77" s="25"/>
    </row>
    <row r="78" spans="1:10" x14ac:dyDescent="0.25">
      <c r="A78" s="40" t="s">
        <v>171</v>
      </c>
      <c r="B78" s="28" t="s">
        <v>122</v>
      </c>
      <c r="C78" s="28" t="s">
        <v>123</v>
      </c>
      <c r="D78" s="28">
        <v>1</v>
      </c>
      <c r="E78" s="29">
        <v>1.59</v>
      </c>
      <c r="F78" s="29">
        <v>0.25</v>
      </c>
      <c r="G78" s="30">
        <v>1</v>
      </c>
      <c r="H78" s="31">
        <f>(E78+F78)*G78/D78</f>
        <v>1.84</v>
      </c>
      <c r="I78" s="38"/>
      <c r="J78" s="39"/>
    </row>
    <row r="79" spans="1:10" x14ac:dyDescent="0.25">
      <c r="A79" s="40" t="s">
        <v>124</v>
      </c>
      <c r="B79" s="28" t="s">
        <v>122</v>
      </c>
      <c r="C79" s="28" t="s">
        <v>125</v>
      </c>
      <c r="D79" s="28">
        <v>1</v>
      </c>
      <c r="E79" s="29">
        <v>0.99</v>
      </c>
      <c r="F79" s="29">
        <v>0.25</v>
      </c>
      <c r="G79" s="30">
        <v>1</v>
      </c>
      <c r="H79" s="31">
        <f>(E79+F79)*G79/D79</f>
        <v>1.24</v>
      </c>
      <c r="I79" s="38"/>
      <c r="J79" s="39"/>
    </row>
    <row r="80" spans="1:10" x14ac:dyDescent="0.25">
      <c r="A80" s="40"/>
      <c r="B80" s="28"/>
      <c r="C80" s="28"/>
      <c r="D80" s="28"/>
      <c r="E80" s="29"/>
      <c r="F80" s="29"/>
      <c r="G80" s="51"/>
      <c r="H80" s="51"/>
      <c r="I80" s="38"/>
      <c r="J80" s="39"/>
    </row>
    <row r="81" spans="1:10" ht="15.75" x14ac:dyDescent="0.25">
      <c r="A81" s="40"/>
      <c r="B81" s="28"/>
      <c r="C81" s="28"/>
      <c r="D81" s="28"/>
      <c r="E81" s="29"/>
      <c r="F81" s="29"/>
      <c r="G81" s="52" t="s">
        <v>99</v>
      </c>
      <c r="H81" s="52">
        <f>SUM(H10:H17)+SUM(H19:H31)+SUM(H33:H53)+SUM(H55:H59)+SUM(H61:H70)+SUM(H72:H78)</f>
        <v>119.20278499692047</v>
      </c>
      <c r="I81" s="38" t="s">
        <v>174</v>
      </c>
      <c r="J81" s="39"/>
    </row>
    <row r="82" spans="1:10" x14ac:dyDescent="0.25">
      <c r="A82" s="53"/>
      <c r="B82" s="28"/>
      <c r="C82" s="28"/>
      <c r="D82" s="28"/>
      <c r="E82" s="29"/>
      <c r="F82" s="29"/>
      <c r="G82" s="51"/>
      <c r="H82" s="51"/>
      <c r="I82" s="38" t="s">
        <v>175</v>
      </c>
      <c r="J82" s="39"/>
    </row>
    <row r="83" spans="1:10" x14ac:dyDescent="0.25">
      <c r="A83" s="22" t="s">
        <v>182</v>
      </c>
      <c r="B83" s="34"/>
      <c r="C83" s="34"/>
      <c r="D83" s="34"/>
      <c r="E83" s="34"/>
      <c r="F83" s="34"/>
      <c r="G83" s="28"/>
      <c r="H83" s="34"/>
      <c r="I83" s="40"/>
      <c r="J83" s="54"/>
    </row>
    <row r="84" spans="1:10" ht="90" x14ac:dyDescent="0.25">
      <c r="A84" s="40" t="s">
        <v>180</v>
      </c>
      <c r="B84" s="27" t="s">
        <v>31</v>
      </c>
      <c r="C84" s="55" t="s">
        <v>181</v>
      </c>
      <c r="D84" s="45">
        <v>1</v>
      </c>
      <c r="E84" s="29">
        <v>26.39</v>
      </c>
      <c r="F84" s="34"/>
      <c r="G84" s="28"/>
      <c r="H84" s="34"/>
      <c r="I84" s="40"/>
      <c r="J84" s="54" t="s">
        <v>183</v>
      </c>
    </row>
  </sheetData>
  <mergeCells count="1">
    <mergeCell ref="A1:I1"/>
  </mergeCells>
  <hyperlinks>
    <hyperlink ref="B10" r:id="rId1" display="www.autohausaz.com"/>
    <hyperlink ref="C84" r:id="rId2"/>
  </hyperlinks>
  <pageMargins left="0.7" right="0.7" top="0.75" bottom="0.75" header="0.3" footer="0.3"/>
  <pageSetup scale="63" fitToWidth="2" fitToHeight="0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parts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Alicia Boudreaux</cp:lastModifiedBy>
  <cp:lastPrinted>2020-08-19T19:21:48Z</cp:lastPrinted>
  <dcterms:created xsi:type="dcterms:W3CDTF">2019-11-25T19:50:04Z</dcterms:created>
  <dcterms:modified xsi:type="dcterms:W3CDTF">2020-08-19T19:22:22Z</dcterms:modified>
</cp:coreProperties>
</file>