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Grants\ATE\Approved\CT-MERGES\C-TEACH Academy\Lab Activity List\"/>
    </mc:Choice>
  </mc:AlternateContent>
  <xr:revisionPtr revIDLastSave="0" documentId="13_ncr:1_{E95014CF-74F7-4BDA-92E9-FC94B3B889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4" i="1" l="1"/>
  <c r="N64" i="1" s="1"/>
  <c r="O64" i="1" s="1"/>
  <c r="M65" i="1"/>
  <c r="N65" i="1" s="1"/>
  <c r="O65" i="1" s="1"/>
  <c r="M66" i="1"/>
  <c r="M67" i="1"/>
  <c r="M63" i="1"/>
  <c r="N63" i="1" s="1"/>
  <c r="O63" i="1" s="1"/>
  <c r="M54" i="1"/>
  <c r="N54" i="1" s="1"/>
  <c r="O54" i="1" s="1"/>
  <c r="M55" i="1"/>
  <c r="N55" i="1" s="1"/>
  <c r="O55" i="1" s="1"/>
  <c r="M56" i="1"/>
  <c r="N56" i="1" s="1"/>
  <c r="O56" i="1" s="1"/>
  <c r="M57" i="1"/>
  <c r="N57" i="1" s="1"/>
  <c r="O57" i="1" s="1"/>
  <c r="M53" i="1"/>
  <c r="N53" i="1" s="1"/>
  <c r="O53" i="1" s="1"/>
  <c r="B64" i="1"/>
  <c r="C64" i="1" s="1"/>
  <c r="D64" i="1" s="1"/>
  <c r="B65" i="1"/>
  <c r="B66" i="1"/>
  <c r="C66" i="1" s="1"/>
  <c r="D66" i="1" s="1"/>
  <c r="B67" i="1"/>
  <c r="C67" i="1" s="1"/>
  <c r="D67" i="1" s="1"/>
  <c r="B63" i="1"/>
  <c r="C63" i="1" s="1"/>
  <c r="D63" i="1" s="1"/>
  <c r="B54" i="1"/>
  <c r="C54" i="1" s="1"/>
  <c r="D54" i="1" s="1"/>
  <c r="B55" i="1"/>
  <c r="C55" i="1" s="1"/>
  <c r="D55" i="1" s="1"/>
  <c r="B56" i="1"/>
  <c r="C56" i="1" s="1"/>
  <c r="D56" i="1" s="1"/>
  <c r="B57" i="1"/>
  <c r="C57" i="1" s="1"/>
  <c r="D57" i="1" s="1"/>
  <c r="B53" i="1"/>
  <c r="C53" i="1" s="1"/>
  <c r="D53" i="1" s="1"/>
  <c r="B44" i="1"/>
  <c r="C44" i="1" s="1"/>
  <c r="D44" i="1" s="1"/>
  <c r="B45" i="1"/>
  <c r="C45" i="1" s="1"/>
  <c r="D45" i="1" s="1"/>
  <c r="B46" i="1"/>
  <c r="C46" i="1" s="1"/>
  <c r="D46" i="1" s="1"/>
  <c r="B47" i="1"/>
  <c r="B43" i="1"/>
  <c r="C43" i="1" s="1"/>
  <c r="D43" i="1" s="1"/>
  <c r="L69" i="1"/>
  <c r="L68" i="1"/>
  <c r="N67" i="1"/>
  <c r="O67" i="1" s="1"/>
  <c r="N66" i="1"/>
  <c r="O66" i="1" s="1"/>
  <c r="L59" i="1"/>
  <c r="L58" i="1"/>
  <c r="A69" i="1"/>
  <c r="A68" i="1"/>
  <c r="C65" i="1"/>
  <c r="D65" i="1" s="1"/>
  <c r="A59" i="1"/>
  <c r="A58" i="1"/>
  <c r="A49" i="1"/>
  <c r="A48" i="1"/>
  <c r="C47" i="1"/>
  <c r="D47" i="1" s="1"/>
  <c r="F63" i="1" l="1"/>
  <c r="Q63" i="1"/>
  <c r="F53" i="1"/>
  <c r="F43" i="1"/>
  <c r="Q53" i="1"/>
  <c r="L70" i="1"/>
  <c r="L60" i="1"/>
  <c r="A70" i="1"/>
  <c r="A50" i="1"/>
  <c r="A60" i="1"/>
  <c r="B34" i="1" l="1"/>
  <c r="C34" i="1" s="1"/>
  <c r="D34" i="1" s="1"/>
  <c r="B35" i="1"/>
  <c r="C35" i="1" s="1"/>
  <c r="D35" i="1" s="1"/>
  <c r="B36" i="1"/>
  <c r="C36" i="1" s="1"/>
  <c r="D36" i="1" s="1"/>
  <c r="B37" i="1"/>
  <c r="C37" i="1" s="1"/>
  <c r="D37" i="1" s="1"/>
  <c r="B33" i="1"/>
  <c r="C33" i="1" s="1"/>
  <c r="D33" i="1" s="1"/>
  <c r="A39" i="1"/>
  <c r="A38" i="1"/>
  <c r="B24" i="1"/>
  <c r="C24" i="1" s="1"/>
  <c r="D24" i="1" s="1"/>
  <c r="B25" i="1"/>
  <c r="C25" i="1" s="1"/>
  <c r="D25" i="1" s="1"/>
  <c r="B26" i="1"/>
  <c r="C26" i="1" s="1"/>
  <c r="D26" i="1" s="1"/>
  <c r="B27" i="1"/>
  <c r="C27" i="1" s="1"/>
  <c r="D27" i="1" s="1"/>
  <c r="B23" i="1"/>
  <c r="C23" i="1" s="1"/>
  <c r="D23" i="1" s="1"/>
  <c r="A29" i="1"/>
  <c r="A28" i="1"/>
  <c r="A19" i="1"/>
  <c r="B14" i="1"/>
  <c r="C14" i="1" s="1"/>
  <c r="D14" i="1" s="1"/>
  <c r="B15" i="1"/>
  <c r="C15" i="1" s="1"/>
  <c r="D15" i="1" s="1"/>
  <c r="B16" i="1"/>
  <c r="C16" i="1" s="1"/>
  <c r="D16" i="1" s="1"/>
  <c r="B17" i="1"/>
  <c r="C17" i="1" s="1"/>
  <c r="D17" i="1" s="1"/>
  <c r="B13" i="1"/>
  <c r="C13" i="1" s="1"/>
  <c r="D13" i="1" s="1"/>
  <c r="A18" i="1"/>
  <c r="F13" i="1" l="1"/>
  <c r="A40" i="1"/>
  <c r="A30" i="1"/>
  <c r="F23" i="1"/>
  <c r="F33" i="1"/>
  <c r="A20" i="1"/>
</calcChain>
</file>

<file path=xl/sharedStrings.xml><?xml version="1.0" encoding="utf-8"?>
<sst xmlns="http://schemas.openxmlformats.org/spreadsheetml/2006/main" count="69" uniqueCount="36">
  <si>
    <t>Laboratory Check Sheet</t>
  </si>
  <si>
    <t>Weight (g)</t>
  </si>
  <si>
    <t>Theory (g)</t>
  </si>
  <si>
    <t>g/mL</t>
  </si>
  <si>
    <t>STDEV</t>
  </si>
  <si>
    <t>Error (g)</t>
  </si>
  <si>
    <t>Error (mL)</t>
  </si>
  <si>
    <t>Average</t>
  </si>
  <si>
    <t>[x]</t>
  </si>
  <si>
    <t>ABS</t>
  </si>
  <si>
    <t xml:space="preserve">Tolerance:  +/- the expected volume as stamped on the glassware.  </t>
  </si>
  <si>
    <t>&lt;=  Density of Water (be sure to use the correct value, based on the temperature when measurements were performed)</t>
  </si>
  <si>
    <t xml:space="preserve">NAME:  </t>
  </si>
  <si>
    <r>
      <rPr>
        <b/>
        <i/>
        <sz val="11"/>
        <color theme="1"/>
        <rFont val="Calibri"/>
        <family val="2"/>
        <scheme val="minor"/>
      </rPr>
      <t>Directions on Using This Spreadsheet Template</t>
    </r>
    <r>
      <rPr>
        <i/>
        <sz val="11"/>
        <color theme="1"/>
        <rFont val="Calibri"/>
        <family val="2"/>
        <scheme val="minor"/>
      </rPr>
      <t xml:space="preserve">: </t>
    </r>
  </si>
  <si>
    <t>Note:  Regression coefficient (R2) should be a 0.99 or greater.  If it is not, one or more of your standards are prepared incorrectly.  Remake and try again!</t>
  </si>
  <si>
    <t xml:space="preserve">This activity has been developed with support from the "Increasing Student Enrollment, Education, and Employment in Chemical Technology" grant (NSF Award 1956274).  </t>
  </si>
  <si>
    <t>C-TEACH Academy:  Bridging High School, College, and Industry; Cape Fear Community College - Tracy Holbrook, Program Director of Chemical Technology</t>
  </si>
  <si>
    <t>100-1000 uL Micropipettes should have an percent error of +/- 2% and precision should be +/- 0.5%</t>
  </si>
  <si>
    <t>% error</t>
  </si>
  <si>
    <t>%RSD</t>
  </si>
  <si>
    <r>
      <t>% ERROR:  If box is "red", you are not pipetting the correct amount based on the stamped volume.  Need "</t>
    </r>
    <r>
      <rPr>
        <b/>
        <sz val="11"/>
        <color theme="3" tint="0.39997558519241921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>"</t>
    </r>
  </si>
  <si>
    <r>
      <t>%RSD:  Repeat deliveries should be close!  If not, you are not providing "precise" measurements.  Need "</t>
    </r>
    <r>
      <rPr>
        <b/>
        <sz val="11"/>
        <color rgb="FF007E39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>".</t>
    </r>
  </si>
  <si>
    <r>
      <t>For Part A:  You will only need to enter your actual masses obtained from the laboratory experiment (</t>
    </r>
    <r>
      <rPr>
        <i/>
        <u/>
        <sz val="11"/>
        <color theme="1"/>
        <rFont val="Calibri"/>
        <family val="2"/>
        <scheme val="minor"/>
      </rPr>
      <t>boxes highlighted in beige</t>
    </r>
    <r>
      <rPr>
        <i/>
        <sz val="11"/>
        <color theme="1"/>
        <rFont val="Calibri"/>
        <family val="2"/>
        <scheme val="minor"/>
      </rPr>
      <t xml:space="preserve">).  Excel will calculate everything else.  </t>
    </r>
  </si>
  <si>
    <r>
      <t>For Part B:  You will only need to enter your concentration and ABS values from the UV-Vis instrument (</t>
    </r>
    <r>
      <rPr>
        <i/>
        <u/>
        <sz val="11"/>
        <color theme="1"/>
        <rFont val="Calibri"/>
        <family val="2"/>
        <scheme val="minor"/>
      </rPr>
      <t>boxes highlighted in beige</t>
    </r>
    <r>
      <rPr>
        <i/>
        <sz val="11"/>
        <color theme="1"/>
        <rFont val="Calibri"/>
        <family val="2"/>
        <scheme val="minor"/>
      </rPr>
      <t xml:space="preserve">).  Excel will generate a calibration curve. </t>
    </r>
  </si>
  <si>
    <t xml:space="preserve">Pipetting 1000 uL </t>
  </si>
  <si>
    <t>Pipetting 725 uL</t>
  </si>
  <si>
    <t>Pipetting 515 uL</t>
  </si>
  <si>
    <t>Pipetting 208 uL</t>
  </si>
  <si>
    <t xml:space="preserve">Making Solutions Via Micropipette </t>
  </si>
  <si>
    <t>Pipetting 100 uL</t>
  </si>
  <si>
    <t>Pipetting 74 uL</t>
  </si>
  <si>
    <t>Pipetting 26 uL</t>
  </si>
  <si>
    <t>Pipetting 10 uL</t>
  </si>
  <si>
    <t>100-1000 uL Micropipettes should have an percent error of +/- 3% and precision should be +/- 1.0%</t>
  </si>
  <si>
    <t>10-100 uL Micropipettes should have an percent error of +/- 3% and precision should be +/- 1.0%</t>
  </si>
  <si>
    <t>C-TEACH Academy:  Micropipettes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</si>
</sst>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7E3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center"/>
    </xf>
    <xf numFmtId="0" fontId="11" fillId="3" borderId="0" xfId="0" applyFont="1" applyFill="1"/>
    <xf numFmtId="0" fontId="0" fillId="3" borderId="0" xfId="0" applyFill="1"/>
    <xf numFmtId="0" fontId="11" fillId="3" borderId="1" xfId="0" applyFont="1" applyFill="1" applyBorder="1"/>
    <xf numFmtId="0" fontId="0" fillId="3" borderId="1" xfId="0" applyFill="1" applyBorder="1"/>
    <xf numFmtId="165" fontId="0" fillId="2" borderId="3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2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32"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131478942544255"/>
                  <c:y val="-9.809523809523809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Sheet1!$M$14:$M$21</c:f>
              <c:numCache>
                <c:formatCode>General</c:formatCode>
                <c:ptCount val="8"/>
                <c:pt idx="0">
                  <c:v>0</c:v>
                </c:pt>
                <c:pt idx="1">
                  <c:v>1.4999999999999999E-2</c:v>
                </c:pt>
                <c:pt idx="2">
                  <c:v>3.5999999999999997E-2</c:v>
                </c:pt>
                <c:pt idx="3">
                  <c:v>0.06</c:v>
                </c:pt>
                <c:pt idx="4">
                  <c:v>0.1125</c:v>
                </c:pt>
                <c:pt idx="5">
                  <c:v>0.15</c:v>
                </c:pt>
              </c:numCache>
            </c:numRef>
          </c:xVal>
          <c:yVal>
            <c:numRef>
              <c:f>Sheet1!$N$14:$N$21</c:f>
              <c:numCache>
                <c:formatCode>General</c:formatCode>
                <c:ptCount val="8"/>
                <c:pt idx="0">
                  <c:v>0</c:v>
                </c:pt>
                <c:pt idx="1">
                  <c:v>3.2000000000000001E-2</c:v>
                </c:pt>
                <c:pt idx="2">
                  <c:v>8.2000000000000003E-2</c:v>
                </c:pt>
                <c:pt idx="3">
                  <c:v>0.184</c:v>
                </c:pt>
                <c:pt idx="4">
                  <c:v>0.25800000000000001</c:v>
                </c:pt>
                <c:pt idx="5">
                  <c:v>0.312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DC-4203-8415-087AB3D5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90176"/>
        <c:axId val="558893504"/>
      </c:scatterChart>
      <c:valAx>
        <c:axId val="55889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93504"/>
        <c:crosses val="autoZero"/>
        <c:crossBetween val="midCat"/>
      </c:valAx>
      <c:valAx>
        <c:axId val="55889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9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33336</xdr:colOff>
      <xdr:row>21</xdr:row>
      <xdr:rowOff>28575</xdr:rowOff>
    </xdr:from>
    <xdr:to>
      <xdr:col>21</xdr:col>
      <xdr:colOff>12700</xdr:colOff>
      <xdr:row>48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158750</xdr:colOff>
      <xdr:row>74</xdr:row>
      <xdr:rowOff>59531</xdr:rowOff>
    </xdr:from>
    <xdr:to>
      <xdr:col>1</xdr:col>
      <xdr:colOff>815975</xdr:colOff>
      <xdr:row>77</xdr:row>
      <xdr:rowOff>145256</xdr:rowOff>
    </xdr:to>
    <xdr:pic>
      <xdr:nvPicPr>
        <xdr:cNvPr id="6" name="Picture 5" descr="NSF Logo">
          <a:extLst>
            <a:ext uri="{FF2B5EF4-FFF2-40B4-BE49-F238E27FC236}">
              <a16:creationId xmlns:a16="http://schemas.microsoft.com/office/drawing/2014/main" id="{34C03654-4B69-4DA0-9D52-0ABDEB9151D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938" y="8131969"/>
          <a:ext cx="6572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7"/>
  <sheetViews>
    <sheetView tabSelected="1" zoomScale="60" zoomScaleNormal="60" workbookViewId="0">
      <selection activeCell="D17" sqref="D17"/>
    </sheetView>
  </sheetViews>
  <sheetFormatPr defaultRowHeight="14.4"/>
  <cols>
    <col min="1" max="21" width="12.33203125" customWidth="1"/>
  </cols>
  <sheetData>
    <row r="1" spans="1: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22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>
      <c r="A4" s="24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6" spans="1:21" ht="18">
      <c r="A6" s="1" t="s">
        <v>35</v>
      </c>
      <c r="E6" s="16" t="s">
        <v>12</v>
      </c>
      <c r="F6" s="40"/>
      <c r="G6" s="40"/>
      <c r="I6" s="43" t="s">
        <v>20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8" customHeight="1">
      <c r="I7" s="43" t="s">
        <v>21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>
      <c r="A8" t="s">
        <v>0</v>
      </c>
    </row>
    <row r="9" spans="1:21">
      <c r="A9" s="9" t="s">
        <v>10</v>
      </c>
      <c r="F9" s="26">
        <v>0.997</v>
      </c>
      <c r="G9" s="15" t="s">
        <v>3</v>
      </c>
      <c r="I9" s="41" t="s">
        <v>11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1" spans="1:21">
      <c r="A11" s="2" t="s">
        <v>24</v>
      </c>
      <c r="B11" s="3"/>
      <c r="C11" s="3"/>
      <c r="D11" s="3"/>
      <c r="E11" s="3"/>
      <c r="F11" s="3"/>
      <c r="G11" s="3"/>
      <c r="H11" s="3"/>
      <c r="I11" s="3"/>
      <c r="J11" s="3"/>
      <c r="L11" s="2" t="s">
        <v>28</v>
      </c>
      <c r="M11" s="2"/>
      <c r="N11" s="2"/>
      <c r="O11" s="2"/>
      <c r="P11" s="2"/>
      <c r="Q11" s="2"/>
      <c r="R11" s="2"/>
      <c r="S11" s="2"/>
      <c r="T11" s="3"/>
      <c r="U11" s="3"/>
    </row>
    <row r="12" spans="1:21">
      <c r="A12" s="6" t="s">
        <v>1</v>
      </c>
      <c r="B12" s="6" t="s">
        <v>2</v>
      </c>
      <c r="C12" s="6" t="s">
        <v>5</v>
      </c>
      <c r="D12" s="6" t="s">
        <v>6</v>
      </c>
      <c r="E12" s="6"/>
      <c r="F12" s="6" t="s">
        <v>18</v>
      </c>
      <c r="G12" s="4"/>
      <c r="H12" s="30" t="s">
        <v>17</v>
      </c>
      <c r="I12" s="30"/>
      <c r="J12" s="30"/>
    </row>
    <row r="13" spans="1:21" ht="15" thickBot="1">
      <c r="A13" s="19">
        <v>0.995</v>
      </c>
      <c r="B13" s="13">
        <f>1*$F$9</f>
        <v>0.997</v>
      </c>
      <c r="C13" s="13">
        <f>ABS(B13-A13)</f>
        <v>2.0000000000000018E-3</v>
      </c>
      <c r="D13" s="13">
        <f>C13/$F$9</f>
        <v>2.0060180541624892E-3</v>
      </c>
      <c r="E13" s="5"/>
      <c r="F13" s="13">
        <f>AVERAGE(D13:D17)/1*100</f>
        <v>0.38114343029087294</v>
      </c>
      <c r="G13" s="4"/>
      <c r="H13" s="30"/>
      <c r="I13" s="30"/>
      <c r="J13" s="30"/>
      <c r="M13" s="10" t="s">
        <v>8</v>
      </c>
      <c r="N13" s="10" t="s">
        <v>9</v>
      </c>
    </row>
    <row r="14" spans="1:21" ht="14.4" customHeight="1">
      <c r="A14" s="19">
        <v>0.99099999999999999</v>
      </c>
      <c r="B14" s="13">
        <f t="shared" ref="B14:B17" si="0">1*$F$9</f>
        <v>0.997</v>
      </c>
      <c r="C14" s="13">
        <f t="shared" ref="C14:C17" si="1">ABS(B14-A14)</f>
        <v>6.0000000000000053E-3</v>
      </c>
      <c r="D14" s="13">
        <f t="shared" ref="D14:D17" si="2">C14/$F$9</f>
        <v>6.018054162487468E-3</v>
      </c>
      <c r="E14" s="4"/>
      <c r="F14" s="5"/>
      <c r="G14" s="4"/>
      <c r="H14" s="30"/>
      <c r="I14" s="30"/>
      <c r="J14" s="30"/>
      <c r="M14" s="21">
        <v>0</v>
      </c>
      <c r="N14" s="21">
        <v>0</v>
      </c>
      <c r="P14" s="31" t="s">
        <v>14</v>
      </c>
      <c r="Q14" s="32"/>
      <c r="R14" s="32"/>
      <c r="S14" s="32"/>
      <c r="T14" s="32"/>
      <c r="U14" s="33"/>
    </row>
    <row r="15" spans="1:21">
      <c r="A15" s="19">
        <v>0.99299999999999999</v>
      </c>
      <c r="B15" s="13">
        <f t="shared" si="0"/>
        <v>0.997</v>
      </c>
      <c r="C15" s="13">
        <f t="shared" si="1"/>
        <v>4.0000000000000036E-3</v>
      </c>
      <c r="D15" s="13">
        <f t="shared" si="2"/>
        <v>4.0120361083249784E-3</v>
      </c>
      <c r="G15" s="4"/>
      <c r="H15" s="30"/>
      <c r="I15" s="30"/>
      <c r="J15" s="30"/>
      <c r="M15" s="21">
        <v>1.4999999999999999E-2</v>
      </c>
      <c r="N15" s="21">
        <v>3.2000000000000001E-2</v>
      </c>
      <c r="P15" s="34"/>
      <c r="Q15" s="35"/>
      <c r="R15" s="35"/>
      <c r="S15" s="35"/>
      <c r="T15" s="35"/>
      <c r="U15" s="36"/>
    </row>
    <row r="16" spans="1:21">
      <c r="A16" s="19">
        <v>0.995</v>
      </c>
      <c r="B16" s="13">
        <f t="shared" si="0"/>
        <v>0.997</v>
      </c>
      <c r="C16" s="13">
        <f t="shared" si="1"/>
        <v>2.0000000000000018E-3</v>
      </c>
      <c r="D16" s="13">
        <f t="shared" si="2"/>
        <v>2.0060180541624892E-3</v>
      </c>
      <c r="G16" s="4"/>
      <c r="H16" s="30"/>
      <c r="I16" s="30"/>
      <c r="J16" s="30"/>
      <c r="M16" s="21">
        <v>3.5999999999999997E-2</v>
      </c>
      <c r="N16" s="21">
        <v>8.2000000000000003E-2</v>
      </c>
      <c r="P16" s="34"/>
      <c r="Q16" s="35"/>
      <c r="R16" s="35"/>
      <c r="S16" s="35"/>
      <c r="T16" s="35"/>
      <c r="U16" s="36"/>
    </row>
    <row r="17" spans="1:21">
      <c r="A17" s="19">
        <v>0.99199999999999999</v>
      </c>
      <c r="B17" s="13">
        <f t="shared" si="0"/>
        <v>0.997</v>
      </c>
      <c r="C17" s="13">
        <f t="shared" si="1"/>
        <v>5.0000000000000044E-3</v>
      </c>
      <c r="D17" s="13">
        <f t="shared" si="2"/>
        <v>5.0150451354062228E-3</v>
      </c>
      <c r="G17" s="4"/>
      <c r="H17" s="30"/>
      <c r="I17" s="30"/>
      <c r="J17" s="30"/>
      <c r="M17" s="21">
        <v>0.06</v>
      </c>
      <c r="N17" s="21">
        <v>0.184</v>
      </c>
      <c r="P17" s="34"/>
      <c r="Q17" s="35"/>
      <c r="R17" s="35"/>
      <c r="S17" s="35"/>
      <c r="T17" s="35"/>
      <c r="U17" s="36"/>
    </row>
    <row r="18" spans="1:21">
      <c r="A18" s="11">
        <f>AVERAGE(A13:A17)</f>
        <v>0.99320000000000008</v>
      </c>
      <c r="B18" s="12" t="s">
        <v>7</v>
      </c>
      <c r="C18" s="17"/>
      <c r="D18" s="18"/>
      <c r="G18" s="4"/>
      <c r="H18" s="30"/>
      <c r="I18" s="30"/>
      <c r="J18" s="30"/>
      <c r="M18" s="21">
        <v>0.1125</v>
      </c>
      <c r="N18" s="21">
        <v>0.25800000000000001</v>
      </c>
      <c r="P18" s="34"/>
      <c r="Q18" s="35"/>
      <c r="R18" s="35"/>
      <c r="S18" s="35"/>
      <c r="T18" s="35"/>
      <c r="U18" s="36"/>
    </row>
    <row r="19" spans="1:21" ht="15" thickBot="1">
      <c r="A19" s="13">
        <f>STDEV(A13:A17)</f>
        <v>1.7888543819998333E-3</v>
      </c>
      <c r="B19" s="14" t="s">
        <v>4</v>
      </c>
      <c r="C19" s="5"/>
      <c r="D19" s="5"/>
      <c r="E19" s="4"/>
      <c r="F19" s="4"/>
      <c r="G19" s="4"/>
      <c r="H19" s="30"/>
      <c r="I19" s="30"/>
      <c r="J19" s="30"/>
      <c r="M19" s="21">
        <v>0.15</v>
      </c>
      <c r="N19" s="21">
        <v>0.312</v>
      </c>
      <c r="P19" s="37"/>
      <c r="Q19" s="38"/>
      <c r="R19" s="38"/>
      <c r="S19" s="38"/>
      <c r="T19" s="38"/>
      <c r="U19" s="39"/>
    </row>
    <row r="20" spans="1:21">
      <c r="A20" s="13">
        <f>A19/A18*100</f>
        <v>0.18011018747481203</v>
      </c>
      <c r="B20" s="12" t="s">
        <v>19</v>
      </c>
      <c r="C20" s="5"/>
      <c r="M20" s="4"/>
      <c r="N20" s="4"/>
      <c r="P20" s="29"/>
      <c r="Q20" s="29"/>
      <c r="R20" s="29"/>
      <c r="S20" s="29"/>
    </row>
    <row r="21" spans="1:21">
      <c r="A21" s="28"/>
      <c r="B21" s="28"/>
      <c r="C21" s="7"/>
      <c r="D21" s="3"/>
      <c r="E21" s="3"/>
      <c r="F21" s="3"/>
      <c r="G21" s="3"/>
      <c r="H21" s="3"/>
      <c r="I21" s="3"/>
      <c r="J21" s="3"/>
      <c r="M21" s="4"/>
      <c r="N21" s="4"/>
    </row>
    <row r="22" spans="1:21">
      <c r="A22" s="2" t="s">
        <v>25</v>
      </c>
      <c r="B22" s="3"/>
      <c r="C22" s="7"/>
      <c r="D22" s="3"/>
      <c r="E22" s="8"/>
      <c r="F22" s="8" t="s">
        <v>18</v>
      </c>
      <c r="G22" s="3"/>
      <c r="H22" s="3"/>
      <c r="I22" s="3"/>
      <c r="J22" s="3"/>
    </row>
    <row r="23" spans="1:21">
      <c r="A23" s="19">
        <v>0.72199999999999998</v>
      </c>
      <c r="B23" s="13">
        <f>0.725*$F$9</f>
        <v>0.72282499999999994</v>
      </c>
      <c r="C23" s="13">
        <f>ABS(B23-A23)</f>
        <v>8.2499999999996465E-4</v>
      </c>
      <c r="D23" s="13">
        <f>C23/$F$9</f>
        <v>8.2748244734199064E-4</v>
      </c>
      <c r="E23" s="5"/>
      <c r="F23" s="13">
        <f>AVERAGE(D23:D27)/0.725*100</f>
        <v>0.39082765537992831</v>
      </c>
      <c r="H23" s="30" t="s">
        <v>17</v>
      </c>
      <c r="I23" s="30"/>
      <c r="J23" s="30"/>
    </row>
    <row r="24" spans="1:21">
      <c r="A24" s="19">
        <v>0.71799999999999997</v>
      </c>
      <c r="B24" s="13">
        <f t="shared" ref="B24:B27" si="3">0.725*$F$9</f>
        <v>0.72282499999999994</v>
      </c>
      <c r="C24" s="13">
        <f t="shared" ref="C24:C27" si="4">ABS(B24-A24)</f>
        <v>4.8249999999999682E-3</v>
      </c>
      <c r="D24" s="13">
        <f t="shared" ref="D24:D27" si="5">C24/$F$9</f>
        <v>4.8395185556669692E-3</v>
      </c>
      <c r="E24" s="4"/>
      <c r="F24" s="5"/>
      <c r="H24" s="30"/>
      <c r="I24" s="30"/>
      <c r="J24" s="30"/>
    </row>
    <row r="25" spans="1:21">
      <c r="A25" s="19">
        <v>0.71899999999999997</v>
      </c>
      <c r="B25" s="13">
        <f t="shared" si="3"/>
        <v>0.72282499999999994</v>
      </c>
      <c r="C25" s="13">
        <f t="shared" si="4"/>
        <v>3.8249999999999673E-3</v>
      </c>
      <c r="D25" s="13">
        <f t="shared" si="5"/>
        <v>3.8365095285857243E-3</v>
      </c>
      <c r="H25" s="30"/>
      <c r="I25" s="30"/>
      <c r="J25" s="30"/>
    </row>
    <row r="26" spans="1:21">
      <c r="A26" s="19">
        <v>0.72099999999999997</v>
      </c>
      <c r="B26" s="13">
        <f t="shared" si="3"/>
        <v>0.72282499999999994</v>
      </c>
      <c r="C26" s="13">
        <f t="shared" si="4"/>
        <v>1.8249999999999655E-3</v>
      </c>
      <c r="D26" s="13">
        <f t="shared" si="5"/>
        <v>1.8304914744232354E-3</v>
      </c>
      <c r="H26" s="30"/>
      <c r="I26" s="30"/>
      <c r="J26" s="30"/>
    </row>
    <row r="27" spans="1:21">
      <c r="A27" s="19">
        <v>0.72</v>
      </c>
      <c r="B27" s="13">
        <f t="shared" si="3"/>
        <v>0.72282499999999994</v>
      </c>
      <c r="C27" s="13">
        <f t="shared" si="4"/>
        <v>2.8249999999999664E-3</v>
      </c>
      <c r="D27" s="13">
        <f t="shared" si="5"/>
        <v>2.83350050150448E-3</v>
      </c>
      <c r="H27" s="30"/>
      <c r="I27" s="30"/>
      <c r="J27" s="30"/>
    </row>
    <row r="28" spans="1:21">
      <c r="A28" s="11">
        <f>AVERAGE(A23:A27)</f>
        <v>0.72</v>
      </c>
      <c r="B28" s="12" t="s">
        <v>7</v>
      </c>
      <c r="C28" s="17"/>
      <c r="D28" s="18"/>
      <c r="H28" s="30"/>
      <c r="I28" s="30"/>
      <c r="J28" s="30"/>
    </row>
    <row r="29" spans="1:21">
      <c r="A29" s="13">
        <f>STDEV(A23:A27)</f>
        <v>1.5811388300841912E-3</v>
      </c>
      <c r="B29" s="14" t="s">
        <v>4</v>
      </c>
      <c r="C29" s="5"/>
      <c r="D29" s="5"/>
      <c r="E29" s="4"/>
      <c r="F29" s="4"/>
      <c r="H29" s="30"/>
      <c r="I29" s="30"/>
      <c r="J29" s="30"/>
    </row>
    <row r="30" spans="1:21">
      <c r="A30" s="13">
        <f>A29/A28*100</f>
        <v>0.219602615289471</v>
      </c>
      <c r="B30" s="12" t="s">
        <v>19</v>
      </c>
      <c r="C30" s="5"/>
    </row>
    <row r="31" spans="1:21">
      <c r="A31" s="3"/>
      <c r="B31" s="3"/>
      <c r="C31" s="7"/>
      <c r="D31" s="3"/>
      <c r="E31" s="3"/>
      <c r="F31" s="3"/>
      <c r="G31" s="3"/>
      <c r="H31" s="3"/>
      <c r="I31" s="3"/>
      <c r="J31" s="3"/>
    </row>
    <row r="32" spans="1:21">
      <c r="A32" s="2" t="s">
        <v>26</v>
      </c>
      <c r="B32" s="3"/>
      <c r="C32" s="7"/>
      <c r="D32" s="3"/>
      <c r="E32" s="8"/>
      <c r="F32" s="8" t="s">
        <v>18</v>
      </c>
      <c r="G32" s="3"/>
      <c r="H32" s="3"/>
      <c r="I32" s="3"/>
      <c r="J32" s="3"/>
    </row>
    <row r="33" spans="1:10">
      <c r="A33" s="19">
        <v>0.51400000000000001</v>
      </c>
      <c r="B33" s="13">
        <f>0.515*$F$9</f>
        <v>0.51345499999999999</v>
      </c>
      <c r="C33" s="13">
        <f>ABS(B33-A33)</f>
        <v>5.4500000000001769E-4</v>
      </c>
      <c r="D33" s="13">
        <f>C33/$F$9</f>
        <v>5.4663991975929555E-4</v>
      </c>
      <c r="E33" s="5"/>
      <c r="F33" s="13">
        <f>AVERAGE(D33:D37)/0.515*100</f>
        <v>0.40373547827949702</v>
      </c>
      <c r="H33" s="30" t="s">
        <v>17</v>
      </c>
      <c r="I33" s="30"/>
      <c r="J33" s="30"/>
    </row>
    <row r="34" spans="1:10">
      <c r="A34" s="19">
        <v>0.51300000000000001</v>
      </c>
      <c r="B34" s="13">
        <f t="shared" ref="B34:B37" si="6">0.515*$F$9</f>
        <v>0.51345499999999999</v>
      </c>
      <c r="C34" s="13">
        <f t="shared" ref="C34:C37" si="7">ABS(B34-A34)</f>
        <v>4.549999999999832E-4</v>
      </c>
      <c r="D34" s="13">
        <f t="shared" ref="D34:D37" si="8">C34/$F$9</f>
        <v>4.5636910732194905E-4</v>
      </c>
      <c r="E34" s="4"/>
      <c r="F34" s="5"/>
      <c r="H34" s="30"/>
      <c r="I34" s="30"/>
      <c r="J34" s="30"/>
    </row>
    <row r="35" spans="1:10">
      <c r="A35" s="19">
        <v>0.51100000000000001</v>
      </c>
      <c r="B35" s="13">
        <f t="shared" si="6"/>
        <v>0.51345499999999999</v>
      </c>
      <c r="C35" s="13">
        <f t="shared" si="7"/>
        <v>2.454999999999985E-3</v>
      </c>
      <c r="D35" s="13">
        <f t="shared" si="8"/>
        <v>2.4623871614844381E-3</v>
      </c>
      <c r="H35" s="30"/>
      <c r="I35" s="30"/>
      <c r="J35" s="30"/>
    </row>
    <row r="36" spans="1:10">
      <c r="A36" s="19">
        <v>0.51200000000000001</v>
      </c>
      <c r="B36" s="13">
        <f t="shared" si="6"/>
        <v>0.51345499999999999</v>
      </c>
      <c r="C36" s="13">
        <f t="shared" si="7"/>
        <v>1.4549999999999841E-3</v>
      </c>
      <c r="D36" s="13">
        <f t="shared" si="8"/>
        <v>1.4593781344031938E-3</v>
      </c>
      <c r="H36" s="30"/>
      <c r="I36" s="30"/>
      <c r="J36" s="30"/>
    </row>
    <row r="37" spans="1:10">
      <c r="A37" s="19">
        <v>0.50800000000000001</v>
      </c>
      <c r="B37" s="13">
        <f t="shared" si="6"/>
        <v>0.51345499999999999</v>
      </c>
      <c r="C37" s="13">
        <f t="shared" si="7"/>
        <v>5.4549999999999876E-3</v>
      </c>
      <c r="D37" s="13">
        <f t="shared" si="8"/>
        <v>5.4714142427281726E-3</v>
      </c>
      <c r="H37" s="30"/>
      <c r="I37" s="30"/>
      <c r="J37" s="30"/>
    </row>
    <row r="38" spans="1:10">
      <c r="A38" s="11">
        <f>AVERAGE(A33:A37)</f>
        <v>0.51160000000000005</v>
      </c>
      <c r="B38" s="12" t="s">
        <v>7</v>
      </c>
      <c r="C38" s="17"/>
      <c r="D38" s="18"/>
      <c r="H38" s="30"/>
      <c r="I38" s="30"/>
      <c r="J38" s="30"/>
    </row>
    <row r="39" spans="1:10">
      <c r="A39" s="13">
        <f>STDEV(A33:A37)</f>
        <v>2.3021728866442701E-3</v>
      </c>
      <c r="B39" s="14" t="s">
        <v>4</v>
      </c>
      <c r="C39" s="5"/>
      <c r="D39" s="5"/>
      <c r="E39" s="4"/>
      <c r="F39" s="4"/>
      <c r="H39" s="30"/>
      <c r="I39" s="30"/>
      <c r="J39" s="30"/>
    </row>
    <row r="40" spans="1:10">
      <c r="A40" s="13">
        <f>A39/A38*100</f>
        <v>0.44999470028230448</v>
      </c>
      <c r="B40" s="12" t="s">
        <v>19</v>
      </c>
      <c r="C40" s="5"/>
    </row>
    <row r="41" spans="1:10">
      <c r="A41" s="3"/>
      <c r="B41" s="3"/>
      <c r="C41" s="7"/>
      <c r="D41" s="3"/>
      <c r="E41" s="3"/>
      <c r="F41" s="3"/>
      <c r="G41" s="3"/>
      <c r="H41" s="3"/>
      <c r="I41" s="3"/>
      <c r="J41" s="3"/>
    </row>
    <row r="42" spans="1:10">
      <c r="A42" s="2" t="s">
        <v>27</v>
      </c>
      <c r="B42" s="3"/>
      <c r="C42" s="7"/>
      <c r="D42" s="3"/>
      <c r="E42" s="8"/>
      <c r="F42" s="8" t="s">
        <v>18</v>
      </c>
      <c r="G42" s="3"/>
      <c r="H42" s="3"/>
      <c r="I42" s="3"/>
      <c r="J42" s="3"/>
    </row>
    <row r="43" spans="1:10" ht="14.4" customHeight="1">
      <c r="A43" s="19">
        <v>0.20499999999999999</v>
      </c>
      <c r="B43" s="13">
        <f>0.208*$F$9</f>
        <v>0.20737599999999998</v>
      </c>
      <c r="C43" s="13">
        <f>ABS(B43-A43)</f>
        <v>2.3759999999999892E-3</v>
      </c>
      <c r="D43" s="13">
        <f>C43/$F$9</f>
        <v>2.3831494483450245E-3</v>
      </c>
      <c r="E43" s="5"/>
      <c r="F43" s="13">
        <f>AVERAGE(D43:D47)/0.208*100</f>
        <v>1.435074454131618</v>
      </c>
      <c r="H43" s="30" t="s">
        <v>17</v>
      </c>
      <c r="I43" s="30"/>
      <c r="J43" s="30"/>
    </row>
    <row r="44" spans="1:10">
      <c r="A44" s="19">
        <v>0.20300000000000001</v>
      </c>
      <c r="B44" s="13">
        <f t="shared" ref="B44:B47" si="9">0.208*$F$9</f>
        <v>0.20737599999999998</v>
      </c>
      <c r="C44" s="13">
        <f t="shared" ref="C44:C47" si="10">ABS(B44-A44)</f>
        <v>4.3759999999999633E-3</v>
      </c>
      <c r="D44" s="13">
        <f t="shared" ref="D44:D47" si="11">C44/$F$9</f>
        <v>4.3891675025074855E-3</v>
      </c>
      <c r="E44" s="4"/>
      <c r="F44" s="5"/>
      <c r="H44" s="30"/>
      <c r="I44" s="30"/>
      <c r="J44" s="30"/>
    </row>
    <row r="45" spans="1:10">
      <c r="A45" s="19">
        <v>0.20499999999999999</v>
      </c>
      <c r="B45" s="13">
        <f t="shared" si="9"/>
        <v>0.20737599999999998</v>
      </c>
      <c r="C45" s="13">
        <f t="shared" si="10"/>
        <v>2.3759999999999892E-3</v>
      </c>
      <c r="D45" s="13">
        <f t="shared" si="11"/>
        <v>2.3831494483450245E-3</v>
      </c>
      <c r="H45" s="30"/>
      <c r="I45" s="30"/>
      <c r="J45" s="30"/>
    </row>
    <row r="46" spans="1:10">
      <c r="A46" s="19">
        <v>0.20499999999999999</v>
      </c>
      <c r="B46" s="13">
        <f t="shared" si="9"/>
        <v>0.20737599999999998</v>
      </c>
      <c r="C46" s="13">
        <f t="shared" si="10"/>
        <v>2.3759999999999892E-3</v>
      </c>
      <c r="D46" s="13">
        <f t="shared" si="11"/>
        <v>2.3831494483450245E-3</v>
      </c>
      <c r="H46" s="30"/>
      <c r="I46" s="30"/>
      <c r="J46" s="30"/>
    </row>
    <row r="47" spans="1:10">
      <c r="A47" s="19">
        <v>0.20399999999999999</v>
      </c>
      <c r="B47" s="13">
        <f t="shared" si="9"/>
        <v>0.20737599999999998</v>
      </c>
      <c r="C47" s="13">
        <f t="shared" si="10"/>
        <v>3.3759999999999901E-3</v>
      </c>
      <c r="D47" s="13">
        <f t="shared" si="11"/>
        <v>3.3861584754262689E-3</v>
      </c>
      <c r="H47" s="30"/>
      <c r="I47" s="30"/>
      <c r="J47" s="30"/>
    </row>
    <row r="48" spans="1:10">
      <c r="A48" s="11">
        <f>AVERAGE(A43:A47)</f>
        <v>0.2044</v>
      </c>
      <c r="B48" s="12" t="s">
        <v>7</v>
      </c>
      <c r="C48" s="17"/>
      <c r="D48" s="18"/>
      <c r="H48" s="30"/>
      <c r="I48" s="30"/>
      <c r="J48" s="30"/>
    </row>
    <row r="49" spans="1:21">
      <c r="A49" s="13">
        <f>STDEV(A43:A47)</f>
        <v>8.9442719099990572E-4</v>
      </c>
      <c r="B49" s="14" t="s">
        <v>4</v>
      </c>
      <c r="C49" s="5"/>
      <c r="D49" s="5"/>
      <c r="E49" s="4"/>
      <c r="F49" s="4"/>
      <c r="H49" s="30"/>
      <c r="I49" s="30"/>
      <c r="J49" s="30"/>
    </row>
    <row r="50" spans="1:21">
      <c r="A50" s="13">
        <f>A49/A48*100</f>
        <v>0.43758668835611825</v>
      </c>
      <c r="B50" s="12" t="s">
        <v>19</v>
      </c>
      <c r="C50" s="5"/>
    </row>
    <row r="51" spans="1:21">
      <c r="A51" s="7"/>
      <c r="B51" s="27"/>
      <c r="C51" s="7"/>
      <c r="D51" s="3"/>
      <c r="E51" s="3"/>
      <c r="F51" s="3"/>
      <c r="G51" s="3"/>
      <c r="H51" s="3"/>
      <c r="I51" s="3"/>
      <c r="J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2" t="s">
        <v>29</v>
      </c>
      <c r="B52" s="3"/>
      <c r="C52" s="7"/>
      <c r="D52" s="3"/>
      <c r="E52" s="8"/>
      <c r="F52" s="8" t="s">
        <v>18</v>
      </c>
      <c r="G52" s="3"/>
      <c r="H52" s="3"/>
      <c r="I52" s="3"/>
      <c r="J52" s="3"/>
      <c r="L52" s="2" t="s">
        <v>31</v>
      </c>
      <c r="M52" s="3"/>
      <c r="N52" s="7"/>
      <c r="O52" s="3"/>
      <c r="P52" s="8"/>
      <c r="Q52" s="8" t="s">
        <v>18</v>
      </c>
      <c r="R52" s="3"/>
      <c r="S52" s="3"/>
      <c r="T52" s="3"/>
      <c r="U52" s="3"/>
    </row>
    <row r="53" spans="1:21" ht="14.4" customHeight="1">
      <c r="A53" s="19">
        <v>9.6000000000000002E-2</v>
      </c>
      <c r="B53" s="13">
        <f>0.1*$F$9</f>
        <v>9.9700000000000011E-2</v>
      </c>
      <c r="C53" s="13">
        <f>ABS(B53-A53)</f>
        <v>3.7000000000000088E-3</v>
      </c>
      <c r="D53" s="13">
        <f>C53/$F$9</f>
        <v>3.7111334002006106E-3</v>
      </c>
      <c r="E53" s="5"/>
      <c r="F53" s="13">
        <f>AVERAGE(D53:D57)/0.1*100</f>
        <v>5.7171514543631012</v>
      </c>
      <c r="H53" s="30" t="s">
        <v>33</v>
      </c>
      <c r="I53" s="30"/>
      <c r="J53" s="30"/>
      <c r="L53" s="19">
        <v>2.5000000000000001E-2</v>
      </c>
      <c r="M53" s="13">
        <f>0.026*$F$9</f>
        <v>2.5921999999999997E-2</v>
      </c>
      <c r="N53" s="13">
        <f>ABS(M53-L53)</f>
        <v>9.2199999999999574E-4</v>
      </c>
      <c r="O53" s="13">
        <f>N53/$F$9</f>
        <v>9.2477432296890244E-4</v>
      </c>
      <c r="P53" s="5"/>
      <c r="Q53" s="13">
        <f>AVERAGE(O53:O57)/0.026*100</f>
        <v>5.2202762132551417</v>
      </c>
      <c r="S53" s="30" t="s">
        <v>34</v>
      </c>
      <c r="T53" s="30"/>
      <c r="U53" s="30"/>
    </row>
    <row r="54" spans="1:21">
      <c r="A54" s="19">
        <v>8.8999999999999996E-2</v>
      </c>
      <c r="B54" s="13">
        <f t="shared" ref="B54:B57" si="12">0.1*$F$9</f>
        <v>9.9700000000000011E-2</v>
      </c>
      <c r="C54" s="13">
        <f t="shared" ref="C54:C57" si="13">ABS(B54-A54)</f>
        <v>1.0700000000000015E-2</v>
      </c>
      <c r="D54" s="13">
        <f t="shared" ref="D54:D57" si="14">C54/$F$9</f>
        <v>1.0732196589769323E-2</v>
      </c>
      <c r="E54" s="4"/>
      <c r="F54" s="5"/>
      <c r="H54" s="30"/>
      <c r="I54" s="30"/>
      <c r="J54" s="30"/>
      <c r="L54" s="19">
        <v>2.5999999999999999E-2</v>
      </c>
      <c r="M54" s="13">
        <f t="shared" ref="M54:M57" si="15">0.026*$F$9</f>
        <v>2.5921999999999997E-2</v>
      </c>
      <c r="N54" s="13">
        <f t="shared" ref="N54:N57" si="16">ABS(M54-L54)</f>
        <v>7.8000000000001679E-5</v>
      </c>
      <c r="O54" s="13">
        <f t="shared" ref="O54:O57" si="17">N54/$F$9</f>
        <v>7.8234704112338689E-5</v>
      </c>
      <c r="P54" s="4"/>
      <c r="Q54" s="5"/>
      <c r="S54" s="30"/>
      <c r="T54" s="30"/>
      <c r="U54" s="30"/>
    </row>
    <row r="55" spans="1:21">
      <c r="A55" s="19">
        <v>9.5000000000000001E-2</v>
      </c>
      <c r="B55" s="13">
        <f t="shared" si="12"/>
        <v>9.9700000000000011E-2</v>
      </c>
      <c r="C55" s="13">
        <f t="shared" si="13"/>
        <v>4.7000000000000097E-3</v>
      </c>
      <c r="D55" s="13">
        <f t="shared" si="14"/>
        <v>4.714142427281855E-3</v>
      </c>
      <c r="H55" s="30"/>
      <c r="I55" s="30"/>
      <c r="J55" s="30"/>
      <c r="L55" s="19">
        <v>2.5000000000000001E-2</v>
      </c>
      <c r="M55" s="13">
        <f t="shared" si="15"/>
        <v>2.5921999999999997E-2</v>
      </c>
      <c r="N55" s="13">
        <f t="shared" si="16"/>
        <v>9.2199999999999574E-4</v>
      </c>
      <c r="O55" s="13">
        <f t="shared" si="17"/>
        <v>9.2477432296890244E-4</v>
      </c>
      <c r="S55" s="30"/>
      <c r="T55" s="30"/>
      <c r="U55" s="30"/>
    </row>
    <row r="56" spans="1:21">
      <c r="A56" s="19">
        <v>9.2999999999999999E-2</v>
      </c>
      <c r="B56" s="13">
        <f t="shared" si="12"/>
        <v>9.9700000000000011E-2</v>
      </c>
      <c r="C56" s="13">
        <f t="shared" si="13"/>
        <v>6.7000000000000115E-3</v>
      </c>
      <c r="D56" s="13">
        <f t="shared" si="14"/>
        <v>6.7201604814443447E-3</v>
      </c>
      <c r="H56" s="30"/>
      <c r="I56" s="30"/>
      <c r="J56" s="30"/>
      <c r="L56" s="19">
        <v>2.3E-2</v>
      </c>
      <c r="M56" s="13">
        <f t="shared" si="15"/>
        <v>2.5921999999999997E-2</v>
      </c>
      <c r="N56" s="13">
        <f t="shared" si="16"/>
        <v>2.9219999999999975E-3</v>
      </c>
      <c r="O56" s="13">
        <f t="shared" si="17"/>
        <v>2.9307923771313919E-3</v>
      </c>
      <c r="S56" s="30"/>
      <c r="T56" s="30"/>
      <c r="U56" s="30"/>
    </row>
    <row r="57" spans="1:21">
      <c r="A57" s="19">
        <v>9.7000000000000003E-2</v>
      </c>
      <c r="B57" s="13">
        <f t="shared" si="12"/>
        <v>9.9700000000000011E-2</v>
      </c>
      <c r="C57" s="13">
        <f t="shared" si="13"/>
        <v>2.7000000000000079E-3</v>
      </c>
      <c r="D57" s="13">
        <f t="shared" si="14"/>
        <v>2.7081243731193663E-3</v>
      </c>
      <c r="H57" s="30"/>
      <c r="I57" s="30"/>
      <c r="J57" s="30"/>
      <c r="L57" s="19">
        <v>2.4E-2</v>
      </c>
      <c r="M57" s="13">
        <f t="shared" si="15"/>
        <v>2.5921999999999997E-2</v>
      </c>
      <c r="N57" s="13">
        <f t="shared" si="16"/>
        <v>1.9219999999999966E-3</v>
      </c>
      <c r="O57" s="13">
        <f t="shared" si="17"/>
        <v>1.927783350050147E-3</v>
      </c>
      <c r="S57" s="30"/>
      <c r="T57" s="30"/>
      <c r="U57" s="30"/>
    </row>
    <row r="58" spans="1:21">
      <c r="A58" s="11">
        <f>AVERAGE(A53:A57)</f>
        <v>9.4E-2</v>
      </c>
      <c r="B58" s="12" t="s">
        <v>7</v>
      </c>
      <c r="C58" s="17"/>
      <c r="D58" s="18"/>
      <c r="H58" s="30"/>
      <c r="I58" s="30"/>
      <c r="J58" s="30"/>
      <c r="L58" s="11">
        <f>AVERAGE(L53:L57)</f>
        <v>2.46E-2</v>
      </c>
      <c r="M58" s="12" t="s">
        <v>7</v>
      </c>
      <c r="N58" s="17"/>
      <c r="O58" s="18"/>
      <c r="S58" s="30"/>
      <c r="T58" s="30"/>
      <c r="U58" s="30"/>
    </row>
    <row r="59" spans="1:21">
      <c r="A59" s="13">
        <f>STDEV(A53:A57)</f>
        <v>3.162277660168382E-3</v>
      </c>
      <c r="B59" s="14" t="s">
        <v>4</v>
      </c>
      <c r="C59" s="5"/>
      <c r="D59" s="5"/>
      <c r="E59" s="4"/>
      <c r="F59" s="4"/>
      <c r="H59" s="30"/>
      <c r="I59" s="30"/>
      <c r="J59" s="30"/>
      <c r="L59" s="13">
        <f>STDEV(L53:L57)</f>
        <v>1.140175425099138E-3</v>
      </c>
      <c r="M59" s="14" t="s">
        <v>4</v>
      </c>
      <c r="N59" s="5"/>
      <c r="O59" s="5"/>
      <c r="P59" s="4"/>
      <c r="Q59" s="4"/>
      <c r="S59" s="30"/>
      <c r="T59" s="30"/>
      <c r="U59" s="30"/>
    </row>
    <row r="60" spans="1:21">
      <c r="A60" s="13">
        <f>A59/A58*100</f>
        <v>3.3641251703918953</v>
      </c>
      <c r="B60" s="12" t="s">
        <v>19</v>
      </c>
      <c r="C60" s="5"/>
      <c r="L60" s="13">
        <f>L59/L58*100</f>
        <v>4.6348594516225115</v>
      </c>
      <c r="M60" s="12" t="s">
        <v>19</v>
      </c>
      <c r="N60" s="5"/>
    </row>
    <row r="61" spans="1:21">
      <c r="A61" s="7"/>
      <c r="B61" s="27"/>
      <c r="C61" s="7"/>
      <c r="D61" s="3"/>
      <c r="E61" s="3"/>
      <c r="F61" s="3"/>
      <c r="G61" s="3"/>
      <c r="H61" s="3"/>
      <c r="I61" s="3"/>
      <c r="J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2" t="s">
        <v>30</v>
      </c>
      <c r="B62" s="3"/>
      <c r="C62" s="7"/>
      <c r="D62" s="3"/>
      <c r="E62" s="8"/>
      <c r="F62" s="8" t="s">
        <v>18</v>
      </c>
      <c r="G62" s="3"/>
      <c r="H62" s="3"/>
      <c r="I62" s="3"/>
      <c r="J62" s="3"/>
      <c r="L62" s="2" t="s">
        <v>32</v>
      </c>
      <c r="M62" s="3"/>
      <c r="N62" s="7"/>
      <c r="O62" s="3"/>
      <c r="P62" s="8"/>
      <c r="Q62" s="8" t="s">
        <v>18</v>
      </c>
      <c r="R62" s="3"/>
      <c r="S62" s="3"/>
      <c r="T62" s="3"/>
      <c r="U62" s="3"/>
    </row>
    <row r="63" spans="1:21" ht="14.4" customHeight="1">
      <c r="A63" s="19">
        <v>7.2999999999999995E-2</v>
      </c>
      <c r="B63" s="13">
        <f>0.074*$F$9</f>
        <v>7.3777999999999996E-2</v>
      </c>
      <c r="C63" s="13">
        <f>ABS(B63-A63)</f>
        <v>7.7800000000000091E-4</v>
      </c>
      <c r="D63" s="13">
        <f>C63/$F$9</f>
        <v>7.8034102306920859E-4</v>
      </c>
      <c r="E63" s="5"/>
      <c r="F63" s="13">
        <f>AVERAGE(D63:D67)/0.074*100</f>
        <v>0.90379245845645162</v>
      </c>
      <c r="H63" s="30" t="s">
        <v>34</v>
      </c>
      <c r="I63" s="30"/>
      <c r="J63" s="30"/>
      <c r="L63" s="19">
        <v>0.01</v>
      </c>
      <c r="M63" s="13">
        <f>0.01*$F$9</f>
        <v>9.9699999999999997E-3</v>
      </c>
      <c r="N63" s="13">
        <f>ABS(M63-L63)</f>
        <v>3.0000000000000512E-5</v>
      </c>
      <c r="O63" s="13">
        <f>N63/$F$9</f>
        <v>3.0090270812437825E-5</v>
      </c>
      <c r="P63" s="5"/>
      <c r="Q63" s="13">
        <f>AVERAGE(O63:O67)/0.01*100</f>
        <v>5.9578736208625918</v>
      </c>
      <c r="S63" s="30" t="s">
        <v>34</v>
      </c>
      <c r="T63" s="30"/>
      <c r="U63" s="30"/>
    </row>
    <row r="64" spans="1:21">
      <c r="A64" s="19">
        <v>7.2999999999999995E-2</v>
      </c>
      <c r="B64" s="13">
        <f t="shared" ref="B64:B67" si="18">0.074*$F$9</f>
        <v>7.3777999999999996E-2</v>
      </c>
      <c r="C64" s="13">
        <f t="shared" ref="C64:C67" si="19">ABS(B64-A64)</f>
        <v>7.7800000000000091E-4</v>
      </c>
      <c r="D64" s="13">
        <f t="shared" ref="D64:D67" si="20">C64/$F$9</f>
        <v>7.8034102306920859E-4</v>
      </c>
      <c r="E64" s="4"/>
      <c r="F64" s="5"/>
      <c r="H64" s="30"/>
      <c r="I64" s="30"/>
      <c r="J64" s="30"/>
      <c r="L64" s="19">
        <v>8.9999999999999993E-3</v>
      </c>
      <c r="M64" s="13">
        <f t="shared" ref="M64:M67" si="21">0.01*$F$9</f>
        <v>9.9699999999999997E-3</v>
      </c>
      <c r="N64" s="13">
        <f t="shared" ref="N64:N67" si="22">ABS(M64-L64)</f>
        <v>9.7000000000000038E-4</v>
      </c>
      <c r="O64" s="13">
        <f t="shared" ref="O64:O67" si="23">N64/$F$9</f>
        <v>9.7291875626880683E-4</v>
      </c>
      <c r="P64" s="4"/>
      <c r="Q64" s="5"/>
      <c r="S64" s="30"/>
      <c r="T64" s="30"/>
      <c r="U64" s="30"/>
    </row>
    <row r="65" spans="1:21">
      <c r="A65" s="19">
        <v>7.2999999999999995E-2</v>
      </c>
      <c r="B65" s="13">
        <f t="shared" si="18"/>
        <v>7.3777999999999996E-2</v>
      </c>
      <c r="C65" s="13">
        <f t="shared" si="19"/>
        <v>7.7800000000000091E-4</v>
      </c>
      <c r="D65" s="13">
        <f t="shared" si="20"/>
        <v>7.8034102306920859E-4</v>
      </c>
      <c r="H65" s="30"/>
      <c r="I65" s="30"/>
      <c r="J65" s="30"/>
      <c r="L65" s="19">
        <v>0.01</v>
      </c>
      <c r="M65" s="13">
        <f t="shared" si="21"/>
        <v>9.9699999999999997E-3</v>
      </c>
      <c r="N65" s="13">
        <f t="shared" si="22"/>
        <v>3.0000000000000512E-5</v>
      </c>
      <c r="O65" s="13">
        <f t="shared" si="23"/>
        <v>3.0090270812437825E-5</v>
      </c>
      <c r="S65" s="30"/>
      <c r="T65" s="30"/>
      <c r="U65" s="30"/>
    </row>
    <row r="66" spans="1:21">
      <c r="A66" s="19">
        <v>7.3999999999999996E-2</v>
      </c>
      <c r="B66" s="13">
        <f t="shared" si="18"/>
        <v>7.3777999999999996E-2</v>
      </c>
      <c r="C66" s="13">
        <f t="shared" si="19"/>
        <v>2.2199999999999998E-4</v>
      </c>
      <c r="D66" s="13">
        <f t="shared" si="20"/>
        <v>2.226680040120361E-4</v>
      </c>
      <c r="H66" s="30"/>
      <c r="I66" s="30"/>
      <c r="J66" s="30"/>
      <c r="L66" s="19">
        <v>8.9999999999999993E-3</v>
      </c>
      <c r="M66" s="13">
        <f t="shared" si="21"/>
        <v>9.9699999999999997E-3</v>
      </c>
      <c r="N66" s="13">
        <f t="shared" si="22"/>
        <v>9.7000000000000038E-4</v>
      </c>
      <c r="O66" s="13">
        <f t="shared" si="23"/>
        <v>9.7291875626880683E-4</v>
      </c>
      <c r="S66" s="30"/>
      <c r="T66" s="30"/>
      <c r="U66" s="30"/>
    </row>
    <row r="67" spans="1:21">
      <c r="A67" s="19">
        <v>7.2999999999999995E-2</v>
      </c>
      <c r="B67" s="13">
        <f t="shared" si="18"/>
        <v>7.3777999999999996E-2</v>
      </c>
      <c r="C67" s="13">
        <f t="shared" si="19"/>
        <v>7.7800000000000091E-4</v>
      </c>
      <c r="D67" s="13">
        <f t="shared" si="20"/>
        <v>7.8034102306920859E-4</v>
      </c>
      <c r="H67" s="30"/>
      <c r="I67" s="30"/>
      <c r="J67" s="30"/>
      <c r="L67" s="19">
        <v>8.9999999999999993E-3</v>
      </c>
      <c r="M67" s="13">
        <f t="shared" si="21"/>
        <v>9.9699999999999997E-3</v>
      </c>
      <c r="N67" s="13">
        <f t="shared" si="22"/>
        <v>9.7000000000000038E-4</v>
      </c>
      <c r="O67" s="13">
        <f t="shared" si="23"/>
        <v>9.7291875626880683E-4</v>
      </c>
      <c r="S67" s="30"/>
      <c r="T67" s="30"/>
      <c r="U67" s="30"/>
    </row>
    <row r="68" spans="1:21">
      <c r="A68" s="11">
        <f>AVERAGE(A63:A67)</f>
        <v>7.3200000000000001E-2</v>
      </c>
      <c r="B68" s="12" t="s">
        <v>7</v>
      </c>
      <c r="C68" s="17"/>
      <c r="D68" s="18"/>
      <c r="H68" s="30"/>
      <c r="I68" s="30"/>
      <c r="J68" s="30"/>
      <c r="L68" s="11">
        <f>AVERAGE(L63:L67)</f>
        <v>9.4000000000000004E-3</v>
      </c>
      <c r="M68" s="12" t="s">
        <v>7</v>
      </c>
      <c r="N68" s="17"/>
      <c r="O68" s="18"/>
      <c r="S68" s="30"/>
      <c r="T68" s="30"/>
      <c r="U68" s="30"/>
    </row>
    <row r="69" spans="1:21">
      <c r="A69" s="13">
        <f>STDEV(A63:A67)</f>
        <v>4.4721359549995833E-4</v>
      </c>
      <c r="B69" s="14" t="s">
        <v>4</v>
      </c>
      <c r="C69" s="5"/>
      <c r="D69" s="5"/>
      <c r="E69" s="4"/>
      <c r="F69" s="4"/>
      <c r="H69" s="30"/>
      <c r="I69" s="30"/>
      <c r="J69" s="30"/>
      <c r="L69" s="13">
        <f>STDEV(L63:L67)</f>
        <v>5.4772255750516654E-4</v>
      </c>
      <c r="M69" s="14" t="s">
        <v>4</v>
      </c>
      <c r="N69" s="5"/>
      <c r="O69" s="5"/>
      <c r="P69" s="4"/>
      <c r="Q69" s="4"/>
      <c r="S69" s="30"/>
      <c r="T69" s="30"/>
      <c r="U69" s="30"/>
    </row>
    <row r="70" spans="1:21">
      <c r="A70" s="13">
        <f>A69/A68*100</f>
        <v>0.61094753483600861</v>
      </c>
      <c r="B70" s="12" t="s">
        <v>19</v>
      </c>
      <c r="C70" s="5"/>
      <c r="L70" s="13">
        <f>L69/L68*100</f>
        <v>5.8268357181400692</v>
      </c>
      <c r="M70" s="12" t="s">
        <v>19</v>
      </c>
      <c r="N70" s="5"/>
    </row>
    <row r="74" spans="1:21">
      <c r="U74" s="3"/>
    </row>
    <row r="75" spans="1:2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1">
      <c r="C76" t="s">
        <v>15</v>
      </c>
    </row>
    <row r="77" spans="1:21">
      <c r="C77" t="s">
        <v>16</v>
      </c>
    </row>
  </sheetData>
  <mergeCells count="13">
    <mergeCell ref="F6:G6"/>
    <mergeCell ref="H12:J19"/>
    <mergeCell ref="I9:U9"/>
    <mergeCell ref="I6:U6"/>
    <mergeCell ref="I7:U7"/>
    <mergeCell ref="H53:J59"/>
    <mergeCell ref="H63:J69"/>
    <mergeCell ref="S53:U59"/>
    <mergeCell ref="S63:U69"/>
    <mergeCell ref="P14:U19"/>
    <mergeCell ref="H23:J29"/>
    <mergeCell ref="H33:J39"/>
    <mergeCell ref="H43:J49"/>
  </mergeCells>
  <conditionalFormatting sqref="A20">
    <cfRule type="cellIs" dxfId="31" priority="53" operator="lessThanOrEqual">
      <formula>0.5</formula>
    </cfRule>
    <cfRule type="cellIs" dxfId="30" priority="54" operator="greaterThanOrEqual">
      <formula>0.5</formula>
    </cfRule>
  </conditionalFormatting>
  <conditionalFormatting sqref="A30">
    <cfRule type="cellIs" dxfId="29" priority="49" operator="lessThanOrEqual">
      <formula>0.5</formula>
    </cfRule>
    <cfRule type="cellIs" dxfId="28" priority="50" operator="greaterThanOrEqual">
      <formula>0.5</formula>
    </cfRule>
  </conditionalFormatting>
  <conditionalFormatting sqref="A40">
    <cfRule type="cellIs" dxfId="27" priority="45" operator="lessThanOrEqual">
      <formula>0.5</formula>
    </cfRule>
    <cfRule type="cellIs" dxfId="26" priority="46" operator="greaterThanOrEqual">
      <formula>0.5</formula>
    </cfRule>
  </conditionalFormatting>
  <conditionalFormatting sqref="A50">
    <cfRule type="cellIs" dxfId="25" priority="17" operator="lessThanOrEqual">
      <formula>0.5</formula>
    </cfRule>
    <cfRule type="cellIs" dxfId="24" priority="18" operator="greaterThanOrEqual">
      <formula>0.5</formula>
    </cfRule>
  </conditionalFormatting>
  <conditionalFormatting sqref="A60">
    <cfRule type="cellIs" dxfId="23" priority="13" operator="lessThanOrEqual">
      <formula>1</formula>
    </cfRule>
    <cfRule type="cellIs" dxfId="22" priority="14" operator="greaterThanOrEqual">
      <formula>1</formula>
    </cfRule>
  </conditionalFormatting>
  <conditionalFormatting sqref="A70">
    <cfRule type="cellIs" dxfId="21" priority="9" operator="lessThanOrEqual">
      <formula>1</formula>
    </cfRule>
    <cfRule type="cellIs" dxfId="20" priority="10" operator="greaterThanOrEqual">
      <formula>1</formula>
    </cfRule>
  </conditionalFormatting>
  <conditionalFormatting sqref="F13">
    <cfRule type="cellIs" dxfId="19" priority="64" operator="lessThan">
      <formula>2</formula>
    </cfRule>
    <cfRule type="cellIs" dxfId="18" priority="65" operator="greaterThan">
      <formula>2</formula>
    </cfRule>
  </conditionalFormatting>
  <conditionalFormatting sqref="F23">
    <cfRule type="cellIs" dxfId="17" priority="51" operator="lessThan">
      <formula>2</formula>
    </cfRule>
    <cfRule type="cellIs" dxfId="16" priority="52" operator="greaterThan">
      <formula>2</formula>
    </cfRule>
  </conditionalFormatting>
  <conditionalFormatting sqref="F33">
    <cfRule type="cellIs" dxfId="15" priority="47" operator="lessThan">
      <formula>2</formula>
    </cfRule>
    <cfRule type="cellIs" dxfId="14" priority="48" operator="greaterThan">
      <formula>2</formula>
    </cfRule>
  </conditionalFormatting>
  <conditionalFormatting sqref="F43">
    <cfRule type="cellIs" dxfId="13" priority="19" operator="lessThan">
      <formula>2</formula>
    </cfRule>
    <cfRule type="cellIs" dxfId="12" priority="20" operator="greaterThan">
      <formula>2</formula>
    </cfRule>
  </conditionalFormatting>
  <conditionalFormatting sqref="F53">
    <cfRule type="cellIs" dxfId="11" priority="15" operator="lessThan">
      <formula>3</formula>
    </cfRule>
    <cfRule type="cellIs" dxfId="10" priority="16" operator="greaterThan">
      <formula>3</formula>
    </cfRule>
  </conditionalFormatting>
  <conditionalFormatting sqref="F63">
    <cfRule type="cellIs" dxfId="9" priority="11" operator="lessThan">
      <formula>3</formula>
    </cfRule>
    <cfRule type="cellIs" dxfId="8" priority="12" operator="greaterThan">
      <formula>3</formula>
    </cfRule>
  </conditionalFormatting>
  <conditionalFormatting sqref="L60">
    <cfRule type="cellIs" dxfId="7" priority="5" operator="lessThanOrEqual">
      <formula>1</formula>
    </cfRule>
    <cfRule type="cellIs" dxfId="6" priority="6" operator="greaterThanOrEqual">
      <formula>1</formula>
    </cfRule>
  </conditionalFormatting>
  <conditionalFormatting sqref="L70">
    <cfRule type="cellIs" dxfId="5" priority="1" operator="lessThanOrEqual">
      <formula>1</formula>
    </cfRule>
    <cfRule type="cellIs" dxfId="4" priority="2" operator="greaterThanOrEqual">
      <formula>1</formula>
    </cfRule>
  </conditionalFormatting>
  <conditionalFormatting sqref="Q53">
    <cfRule type="cellIs" dxfId="3" priority="7" operator="lessThan">
      <formula>3</formula>
    </cfRule>
    <cfRule type="cellIs" dxfId="2" priority="8" operator="greaterThan">
      <formula>3</formula>
    </cfRule>
  </conditionalFormatting>
  <conditionalFormatting sqref="Q63">
    <cfRule type="cellIs" dxfId="1" priority="3" operator="lessThan">
      <formula>3</formula>
    </cfRule>
    <cfRule type="cellIs" dxfId="0" priority="4" operator="greaterThan">
      <formula>3</formula>
    </cfRule>
  </conditionalFormatting>
  <pageMargins left="0.7" right="0.7" top="0.75" bottom="0.75" header="0.3" footer="0.3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Cape Fear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Holbrook</dc:creator>
  <cp:lastModifiedBy>Tracy L Holbrook</cp:lastModifiedBy>
  <cp:lastPrinted>2024-03-30T14:37:47Z</cp:lastPrinted>
  <dcterms:created xsi:type="dcterms:W3CDTF">2017-08-29T14:20:03Z</dcterms:created>
  <dcterms:modified xsi:type="dcterms:W3CDTF">2024-03-31T04:21:11Z</dcterms:modified>
</cp:coreProperties>
</file>