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Grants\ATE\Approved\CT-MERGES\C-TEACH Academy\Lab Activity List\"/>
    </mc:Choice>
  </mc:AlternateContent>
  <xr:revisionPtr revIDLastSave="0" documentId="13_ncr:1_{8714E89C-098D-46BE-BC08-F23AC98D4416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7" i="1" s="1"/>
  <c r="P56" i="1" s="1"/>
  <c r="P50" i="1"/>
  <c r="P54" i="1" s="1"/>
  <c r="P34" i="1"/>
  <c r="P38" i="1" s="1"/>
  <c r="P18" i="1"/>
  <c r="P22" i="1" s="1"/>
  <c r="P59" i="1" l="1"/>
  <c r="D35" i="1" l="1"/>
  <c r="C35" i="1"/>
  <c r="D25" i="1"/>
  <c r="D26" i="1"/>
  <c r="D27" i="1"/>
  <c r="D28" i="1"/>
  <c r="D24" i="1"/>
  <c r="C24" i="1"/>
  <c r="A28" i="1"/>
  <c r="C28" i="1" s="1"/>
  <c r="A27" i="1"/>
  <c r="C27" i="1" s="1"/>
  <c r="A26" i="1"/>
  <c r="C26" i="1" s="1"/>
  <c r="A25" i="1"/>
  <c r="C25" i="1" s="1"/>
  <c r="D36" i="1"/>
  <c r="D37" i="1"/>
  <c r="D38" i="1"/>
  <c r="D39" i="1"/>
  <c r="A39" i="1"/>
  <c r="C39" i="1" s="1"/>
  <c r="A38" i="1"/>
  <c r="C38" i="1" s="1"/>
  <c r="A37" i="1"/>
  <c r="C37" i="1" s="1"/>
  <c r="A36" i="1"/>
  <c r="C36" i="1" s="1"/>
  <c r="A17" i="1"/>
  <c r="C17" i="1" s="1"/>
  <c r="A16" i="1"/>
  <c r="C16" i="1" s="1"/>
  <c r="A15" i="1"/>
  <c r="C15" i="1" s="1"/>
  <c r="A14" i="1"/>
  <c r="C14" i="1" s="1"/>
  <c r="D14" i="1"/>
  <c r="D15" i="1"/>
  <c r="D16" i="1"/>
  <c r="D17" i="1"/>
  <c r="D13" i="1"/>
  <c r="C13" i="1"/>
  <c r="E35" i="1" l="1"/>
  <c r="F35" i="1" s="1"/>
  <c r="C41" i="1"/>
  <c r="C40" i="1"/>
  <c r="E15" i="1"/>
  <c r="E24" i="1"/>
  <c r="F24" i="1" s="1"/>
  <c r="E16" i="1"/>
  <c r="E27" i="1"/>
  <c r="F27" i="1" s="1"/>
  <c r="C30" i="1"/>
  <c r="E25" i="1"/>
  <c r="F25" i="1" s="1"/>
  <c r="E26" i="1"/>
  <c r="F26" i="1" s="1"/>
  <c r="C29" i="1"/>
  <c r="E28" i="1"/>
  <c r="F28" i="1" s="1"/>
  <c r="E17" i="1"/>
  <c r="E13" i="1"/>
  <c r="F13" i="1" s="1"/>
  <c r="E14" i="1"/>
  <c r="C19" i="1"/>
  <c r="C18" i="1"/>
  <c r="E39" i="1"/>
  <c r="F39" i="1" s="1"/>
  <c r="E36" i="1"/>
  <c r="F36" i="1" s="1"/>
  <c r="E37" i="1"/>
  <c r="F37" i="1" s="1"/>
  <c r="E38" i="1"/>
  <c r="F38" i="1" s="1"/>
  <c r="C42" i="1" l="1"/>
  <c r="G35" i="1"/>
  <c r="G24" i="1"/>
  <c r="C31" i="1"/>
  <c r="C20" i="1"/>
  <c r="F14" i="1"/>
  <c r="F15" i="1"/>
  <c r="F16" i="1"/>
  <c r="F17" i="1"/>
  <c r="G13" i="1" l="1"/>
</calcChain>
</file>

<file path=xl/sharedStrings.xml><?xml version="1.0" encoding="utf-8"?>
<sst xmlns="http://schemas.openxmlformats.org/spreadsheetml/2006/main" count="97" uniqueCount="49">
  <si>
    <t>Laboratory Check Sheet</t>
  </si>
  <si>
    <t>Theory (g)</t>
  </si>
  <si>
    <t>g/mL</t>
  </si>
  <si>
    <t>STDEV</t>
  </si>
  <si>
    <t>Error (g)</t>
  </si>
  <si>
    <t>Error (mL)</t>
  </si>
  <si>
    <t>Average</t>
  </si>
  <si>
    <t xml:space="preserve">Tolerance:  +/- the expected volume as stamped on the glassware.  </t>
  </si>
  <si>
    <t>&lt;=  Density of Water (be sure to use the correct value, based on the temperature when measurements were performed)</t>
  </si>
  <si>
    <t xml:space="preserve">NAME:  </t>
  </si>
  <si>
    <r>
      <rPr>
        <b/>
        <i/>
        <sz val="11"/>
        <color theme="1"/>
        <rFont val="Calibri"/>
        <family val="2"/>
        <scheme val="minor"/>
      </rPr>
      <t>Directions on Using This Spreadsheet Template</t>
    </r>
    <r>
      <rPr>
        <i/>
        <sz val="11"/>
        <color theme="1"/>
        <rFont val="Calibri"/>
        <family val="2"/>
        <scheme val="minor"/>
      </rPr>
      <t xml:space="preserve">: </t>
    </r>
  </si>
  <si>
    <t xml:space="preserve">This activity has been developed with support from the "Increasing Student Enrollment, Education, and Employment in Chemical Technology" grant (NSF Award 1956274).  </t>
  </si>
  <si>
    <t>C-TEACH Academy:  Bridging High School, College, and Industry; Cape Fear Community College - Tracy Holbrook, Program Director of Chemical Technology</t>
  </si>
  <si>
    <t>% error</t>
  </si>
  <si>
    <t>%RSD</t>
  </si>
  <si>
    <r>
      <t>%RSD:  Repeat deliveries should be close!  If not, you are not providing "precise" measurements.  Need "</t>
    </r>
    <r>
      <rPr>
        <b/>
        <sz val="11"/>
        <color rgb="FF007E39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>".</t>
    </r>
  </si>
  <si>
    <r>
      <t>For Part A:  You will only need to enter your actual masses obtained from the laboratory experiment (</t>
    </r>
    <r>
      <rPr>
        <i/>
        <u/>
        <sz val="11"/>
        <color theme="1"/>
        <rFont val="Calibri"/>
        <family val="2"/>
        <scheme val="minor"/>
      </rPr>
      <t>boxes highlighted in beige</t>
    </r>
    <r>
      <rPr>
        <i/>
        <sz val="11"/>
        <color theme="1"/>
        <rFont val="Calibri"/>
        <family val="2"/>
        <scheme val="minor"/>
      </rPr>
      <t xml:space="preserve">).  Excel will calculate everything else.  </t>
    </r>
  </si>
  <si>
    <t>W.Boat (g)</t>
  </si>
  <si>
    <t>Sample (g)</t>
  </si>
  <si>
    <t>Difference</t>
  </si>
  <si>
    <t>Delivering 5.00 mL</t>
  </si>
  <si>
    <t>Delivering 10.60 mL</t>
  </si>
  <si>
    <t xml:space="preserve">Delivering 12.85 mL </t>
  </si>
  <si>
    <t>Most 50.0 mL burettes should deliver a volume within +/- 0.05 mL and precision should be +/- 0.5%</t>
  </si>
  <si>
    <t>AVG error</t>
  </si>
  <si>
    <r>
      <t>AVG ERROR:  If box is "red", you are not pipetting the correct amount based on the stamped volume.  Need "</t>
    </r>
    <r>
      <rPr>
        <b/>
        <sz val="11"/>
        <color theme="3" tint="0.39997558519241921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>"</t>
    </r>
  </si>
  <si>
    <t>Titration of Beer Samples</t>
  </si>
  <si>
    <t xml:space="preserve">Normality (Molarity) of Sodium Hydroxide </t>
  </si>
  <si>
    <t>N</t>
  </si>
  <si>
    <t>Total Volume of Titrant Used</t>
  </si>
  <si>
    <t>mL</t>
  </si>
  <si>
    <t>Initial Volume of Titrant (NaOH, mL)</t>
  </si>
  <si>
    <t>Final Volume of Titrant (NaOH, mL)</t>
  </si>
  <si>
    <t>% Acidity (Equation Provided in Procedure)</t>
  </si>
  <si>
    <t>Volume of Beer Sample Used, mL</t>
  </si>
  <si>
    <t>%</t>
  </si>
  <si>
    <t xml:space="preserve">Sample 1:  NAME:  Natural Ice </t>
  </si>
  <si>
    <t>Sample 2:  NAME:  Miller High Life</t>
  </si>
  <si>
    <t>Sample 3:  NAME:  Quality Control Sample (QC)</t>
  </si>
  <si>
    <t>% Acidity (Expected Value)</t>
  </si>
  <si>
    <t>mL in 500 mL</t>
  </si>
  <si>
    <t>Preparation of the Quality Control Sample</t>
  </si>
  <si>
    <t xml:space="preserve">Preparation Instructions:  The laboratory instructor has prepared the quality control (QC) sample in the following manner.  Latic acid standard was purchased from a chemical supplier.  The liquid is only 85% pure.  Therefore, using the volume below (mL), a corrected amount was calculated.  </t>
  </si>
  <si>
    <t>% v/v (if it was 100% pure)</t>
  </si>
  <si>
    <t>% v/v (because it's only 85% pure)</t>
  </si>
  <si>
    <t>Percent Error:  % Acidity</t>
  </si>
  <si>
    <r>
      <t xml:space="preserve">Note:  % Error should be lower than 10%.  If not, double check the technique and titrate it again!   Box should be </t>
    </r>
    <r>
      <rPr>
        <b/>
        <sz val="11"/>
        <color theme="4"/>
        <rFont val="Calibri"/>
        <family val="2"/>
        <scheme val="minor"/>
      </rPr>
      <t xml:space="preserve">BLUE.  </t>
    </r>
    <r>
      <rPr>
        <b/>
        <sz val="11"/>
        <rFont val="Calibri"/>
        <family val="2"/>
        <scheme val="minor"/>
      </rPr>
      <t xml:space="preserve">If red, perform a second titration.  </t>
    </r>
  </si>
  <si>
    <t>C-TEACH Academy:  Burettes</t>
  </si>
  <si>
    <r>
      <t>For Part B:  You will need to enter your milliliters of titrant, concentration of titrant, and volume of sample used from the procedure (</t>
    </r>
    <r>
      <rPr>
        <i/>
        <u/>
        <sz val="11"/>
        <color theme="1"/>
        <rFont val="Calibri"/>
        <family val="2"/>
        <scheme val="minor"/>
      </rPr>
      <t>boxes highlighted in beige</t>
    </r>
    <r>
      <rPr>
        <i/>
        <sz val="11"/>
        <color theme="1"/>
        <rFont val="Calibri"/>
        <family val="2"/>
        <scheme val="minor"/>
      </rPr>
      <t>).  Excel will calculate the % Acidity.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</si>
</sst>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"/>
    <numFmt numFmtId="166" formatCode="0.0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7E3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164" fontId="6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4" fontId="1" fillId="2" borderId="3" xfId="0" applyNumberFormat="1" applyFont="1" applyFill="1" applyBorder="1" applyAlignment="1">
      <alignment horizontal="center"/>
    </xf>
    <xf numFmtId="0" fontId="0" fillId="0" borderId="2" xfId="0" applyBorder="1"/>
    <xf numFmtId="165" fontId="0" fillId="2" borderId="3" xfId="0" applyNumberForma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6" fillId="0" borderId="3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/>
    <xf numFmtId="0" fontId="0" fillId="3" borderId="3" xfId="0" applyFill="1" applyBorder="1"/>
    <xf numFmtId="0" fontId="0" fillId="0" borderId="13" xfId="0" applyBorder="1"/>
    <xf numFmtId="0" fontId="2" fillId="0" borderId="13" xfId="0" applyFont="1" applyBorder="1" applyAlignment="1">
      <alignment vertical="center" wrapText="1"/>
    </xf>
    <xf numFmtId="0" fontId="2" fillId="0" borderId="13" xfId="0" applyFont="1" applyBorder="1"/>
    <xf numFmtId="0" fontId="2" fillId="0" borderId="13" xfId="0" applyFont="1" applyFill="1" applyBorder="1" applyAlignment="1">
      <alignment horizontal="center"/>
    </xf>
    <xf numFmtId="2" fontId="2" fillId="0" borderId="3" xfId="0" applyNumberFormat="1" applyFont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 wrapText="1"/>
    </xf>
    <xf numFmtId="0" fontId="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167" fontId="8" fillId="0" borderId="14" xfId="0" applyNumberFormat="1" applyFont="1" applyBorder="1"/>
    <xf numFmtId="0" fontId="8" fillId="0" borderId="0" xfId="0" applyFont="1" applyFill="1" applyBorder="1" applyAlignment="1">
      <alignment vertical="center" wrapText="1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vertical="center" wrapText="1"/>
    </xf>
    <xf numFmtId="164" fontId="15" fillId="0" borderId="13" xfId="0" applyNumberFormat="1" applyFont="1" applyFill="1" applyBorder="1" applyAlignment="1">
      <alignment horizontal="left"/>
    </xf>
    <xf numFmtId="0" fontId="13" fillId="0" borderId="3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8" fillId="0" borderId="14" xfId="0" applyNumberFormat="1" applyFont="1" applyBorder="1"/>
    <xf numFmtId="166" fontId="8" fillId="0" borderId="3" xfId="0" applyNumberFormat="1" applyFont="1" applyBorder="1"/>
    <xf numFmtId="0" fontId="11" fillId="3" borderId="0" xfId="0" applyFont="1" applyFill="1"/>
    <xf numFmtId="0" fontId="11" fillId="3" borderId="1" xfId="0" applyFont="1" applyFill="1" applyBorder="1"/>
    <xf numFmtId="0" fontId="0" fillId="3" borderId="1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64</xdr:row>
      <xdr:rowOff>59531</xdr:rowOff>
    </xdr:from>
    <xdr:to>
      <xdr:col>1</xdr:col>
      <xdr:colOff>758825</xdr:colOff>
      <xdr:row>67</xdr:row>
      <xdr:rowOff>145256</xdr:rowOff>
    </xdr:to>
    <xdr:pic>
      <xdr:nvPicPr>
        <xdr:cNvPr id="6" name="Picture 5" descr="NSF Logo">
          <a:extLst>
            <a:ext uri="{FF2B5EF4-FFF2-40B4-BE49-F238E27FC236}">
              <a16:creationId xmlns:a16="http://schemas.microsoft.com/office/drawing/2014/main" id="{34C03654-4B69-4DA0-9D52-0ABDEB9151D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325" y="11918156"/>
          <a:ext cx="657225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326573</xdr:colOff>
      <xdr:row>15</xdr:row>
      <xdr:rowOff>146112</xdr:rowOff>
    </xdr:from>
    <xdr:to>
      <xdr:col>20</xdr:col>
      <xdr:colOff>16330</xdr:colOff>
      <xdr:row>27</xdr:row>
      <xdr:rowOff>81914</xdr:rowOff>
    </xdr:to>
    <xdr:pic>
      <xdr:nvPicPr>
        <xdr:cNvPr id="3" name="Picture 2" descr="Natural Ice 40 Oz">
          <a:extLst>
            <a:ext uri="{FF2B5EF4-FFF2-40B4-BE49-F238E27FC236}">
              <a16:creationId xmlns:a16="http://schemas.microsoft.com/office/drawing/2014/main" id="{7E12C0EC-96F5-4991-9F57-A2F5E3786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1030" y="3009055"/>
          <a:ext cx="2237014" cy="2221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402770</xdr:colOff>
      <xdr:row>31</xdr:row>
      <xdr:rowOff>165228</xdr:rowOff>
    </xdr:from>
    <xdr:to>
      <xdr:col>20</xdr:col>
      <xdr:colOff>369328</xdr:colOff>
      <xdr:row>44</xdr:row>
      <xdr:rowOff>75763</xdr:rowOff>
    </xdr:to>
    <xdr:pic>
      <xdr:nvPicPr>
        <xdr:cNvPr id="5" name="Picture 4" descr="Miller High Life American Lager Beer, Beer, 32 FL OZ Bottle, 4.6% ABV -  Walmart.com - Walmart.com">
          <a:extLst>
            <a:ext uri="{FF2B5EF4-FFF2-40B4-BE49-F238E27FC236}">
              <a16:creationId xmlns:a16="http://schemas.microsoft.com/office/drawing/2014/main" id="{7727E249-B6AD-427C-B5D0-41620C7E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7227" y="6054399"/>
          <a:ext cx="2513815" cy="2381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54428</xdr:colOff>
      <xdr:row>49</xdr:row>
      <xdr:rowOff>60180</xdr:rowOff>
    </xdr:from>
    <xdr:to>
      <xdr:col>20</xdr:col>
      <xdr:colOff>779417</xdr:colOff>
      <xdr:row>59</xdr:row>
      <xdr:rowOff>63137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23E093E-F22C-0299-0179-9FF0E7CF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8885" y="9715809"/>
          <a:ext cx="3272246" cy="1897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7"/>
  <sheetViews>
    <sheetView tabSelected="1" zoomScale="80" zoomScaleNormal="80" workbookViewId="0">
      <selection activeCell="C42" sqref="C42"/>
    </sheetView>
  </sheetViews>
  <sheetFormatPr defaultRowHeight="15" x14ac:dyDescent="0.25"/>
  <cols>
    <col min="1" max="21" width="12.28515625" customWidth="1"/>
  </cols>
  <sheetData>
    <row r="1" spans="1:2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5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x14ac:dyDescent="0.25">
      <c r="A3" s="5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x14ac:dyDescent="0.25">
      <c r="A4" s="57" t="s">
        <v>48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6" spans="1:21" ht="18.75" x14ac:dyDescent="0.3">
      <c r="A6" s="1" t="s">
        <v>47</v>
      </c>
      <c r="E6" s="14" t="s">
        <v>9</v>
      </c>
      <c r="F6" s="60"/>
      <c r="G6" s="60"/>
      <c r="I6" s="64" t="s">
        <v>25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8" customHeight="1" x14ac:dyDescent="0.25">
      <c r="I7" s="64" t="s">
        <v>15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x14ac:dyDescent="0.25">
      <c r="A8" t="s">
        <v>0</v>
      </c>
    </row>
    <row r="9" spans="1:21" x14ac:dyDescent="0.25">
      <c r="A9" s="8" t="s">
        <v>7</v>
      </c>
      <c r="F9" s="17">
        <v>0.997</v>
      </c>
      <c r="G9" s="13" t="s">
        <v>2</v>
      </c>
      <c r="I9" s="62" t="s">
        <v>8</v>
      </c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1" spans="1:21" x14ac:dyDescent="0.25">
      <c r="A11" s="2" t="s">
        <v>20</v>
      </c>
      <c r="B11" s="3"/>
      <c r="C11" s="3"/>
      <c r="D11" s="3"/>
      <c r="E11" s="3"/>
      <c r="F11" s="3"/>
      <c r="G11" s="3"/>
      <c r="H11" s="3"/>
      <c r="I11" s="3"/>
      <c r="J11" s="3"/>
      <c r="L11" s="2" t="s">
        <v>26</v>
      </c>
      <c r="M11" s="2"/>
      <c r="N11" s="2"/>
      <c r="O11" s="2"/>
      <c r="P11" s="2"/>
      <c r="Q11" s="2"/>
      <c r="R11" s="2"/>
      <c r="S11" s="2"/>
      <c r="T11" s="3"/>
      <c r="U11" s="3"/>
    </row>
    <row r="12" spans="1:21" x14ac:dyDescent="0.25">
      <c r="A12" s="5" t="s">
        <v>17</v>
      </c>
      <c r="B12" s="25" t="s">
        <v>18</v>
      </c>
      <c r="C12" s="25" t="s">
        <v>19</v>
      </c>
      <c r="D12" s="5" t="s">
        <v>1</v>
      </c>
      <c r="E12" s="5" t="s">
        <v>4</v>
      </c>
      <c r="F12" s="5" t="s">
        <v>5</v>
      </c>
      <c r="G12" s="5" t="s">
        <v>24</v>
      </c>
      <c r="H12" s="61" t="s">
        <v>23</v>
      </c>
      <c r="I12" s="61"/>
      <c r="J12" s="61"/>
    </row>
    <row r="13" spans="1:21" x14ac:dyDescent="0.25">
      <c r="A13" s="15">
        <v>68.004000000000005</v>
      </c>
      <c r="B13" s="15">
        <v>72.927999999999997</v>
      </c>
      <c r="C13" s="24">
        <f>B13-A13</f>
        <v>4.9239999999999924</v>
      </c>
      <c r="D13" s="11">
        <f>5*$F$9</f>
        <v>4.9850000000000003</v>
      </c>
      <c r="E13" s="11">
        <f>ABS(D13-C13)</f>
        <v>6.1000000000007937E-2</v>
      </c>
      <c r="F13" s="11">
        <f>E13/$F$9</f>
        <v>6.1183550651963826E-2</v>
      </c>
      <c r="G13" s="11">
        <f>AVERAGE(F13:F17)</f>
        <v>2.0862587763295588E-2</v>
      </c>
      <c r="H13" s="61"/>
      <c r="I13" s="61"/>
      <c r="J13" s="61"/>
      <c r="L13" t="s">
        <v>27</v>
      </c>
      <c r="M13" s="34"/>
      <c r="N13" s="34"/>
      <c r="P13" s="37">
        <v>0.1046</v>
      </c>
      <c r="Q13" t="s">
        <v>28</v>
      </c>
    </row>
    <row r="14" spans="1:21" ht="14.45" customHeight="1" x14ac:dyDescent="0.25">
      <c r="A14" s="22">
        <f>B13</f>
        <v>72.927999999999997</v>
      </c>
      <c r="B14" s="15">
        <v>77.914000000000001</v>
      </c>
      <c r="C14" s="24">
        <f t="shared" ref="C14:C17" si="0">B14-A14</f>
        <v>4.9860000000000042</v>
      </c>
      <c r="D14" s="11">
        <f t="shared" ref="D14:D17" si="1">5*$F$9</f>
        <v>4.9850000000000003</v>
      </c>
      <c r="E14" s="11">
        <f t="shared" ref="E14:E17" si="2">ABS(D14-C14)</f>
        <v>1.0000000000038867E-3</v>
      </c>
      <c r="F14" s="11">
        <f>E14/$F$9</f>
        <v>1.0030090270851421E-3</v>
      </c>
      <c r="G14" s="4"/>
      <c r="H14" s="61"/>
      <c r="I14" s="61"/>
      <c r="J14" s="61"/>
      <c r="M14" s="35"/>
      <c r="N14" s="35"/>
      <c r="P14" s="33"/>
      <c r="Q14" s="33"/>
      <c r="R14" s="33"/>
      <c r="S14" s="33"/>
      <c r="T14" s="33"/>
      <c r="U14" s="33"/>
    </row>
    <row r="15" spans="1:21" x14ac:dyDescent="0.25">
      <c r="A15" s="22">
        <f>B14</f>
        <v>77.914000000000001</v>
      </c>
      <c r="B15" s="15">
        <v>82.872</v>
      </c>
      <c r="C15" s="24">
        <f t="shared" si="0"/>
        <v>4.9579999999999984</v>
      </c>
      <c r="D15" s="11">
        <f t="shared" si="1"/>
        <v>4.9850000000000003</v>
      </c>
      <c r="E15" s="11">
        <f t="shared" si="2"/>
        <v>2.7000000000001911E-2</v>
      </c>
      <c r="F15" s="11">
        <f>E15/$F$9</f>
        <v>2.7081243731195498E-2</v>
      </c>
      <c r="G15" s="4"/>
      <c r="H15" s="61"/>
      <c r="I15" s="61"/>
      <c r="J15" s="61"/>
      <c r="L15" s="40" t="s">
        <v>36</v>
      </c>
      <c r="M15" s="41"/>
      <c r="N15" s="41"/>
      <c r="O15" s="40"/>
      <c r="P15" s="39"/>
      <c r="Q15" s="39"/>
      <c r="R15" s="39"/>
      <c r="S15" s="39"/>
      <c r="T15" s="39"/>
      <c r="U15" s="39"/>
    </row>
    <row r="16" spans="1:21" x14ac:dyDescent="0.25">
      <c r="A16" s="22">
        <f>B15</f>
        <v>82.872</v>
      </c>
      <c r="B16" s="15">
        <v>87.864000000000004</v>
      </c>
      <c r="C16" s="24">
        <f t="shared" si="0"/>
        <v>4.9920000000000044</v>
      </c>
      <c r="D16" s="11">
        <f t="shared" si="1"/>
        <v>4.9850000000000003</v>
      </c>
      <c r="E16" s="11">
        <f t="shared" si="2"/>
        <v>7.000000000004114E-3</v>
      </c>
      <c r="F16" s="11">
        <f>E16/$F$9</f>
        <v>7.0210631895728324E-3</v>
      </c>
      <c r="G16" s="4"/>
      <c r="H16" s="61"/>
      <c r="I16" s="61"/>
      <c r="J16" s="61"/>
      <c r="L16" t="s">
        <v>31</v>
      </c>
      <c r="M16" s="35"/>
      <c r="N16" s="35"/>
      <c r="P16" s="43">
        <v>0</v>
      </c>
      <c r="Q16" s="33" t="s">
        <v>30</v>
      </c>
      <c r="R16" s="33"/>
      <c r="S16" s="33"/>
      <c r="T16" s="33"/>
      <c r="U16" s="33"/>
    </row>
    <row r="17" spans="1:21" x14ac:dyDescent="0.25">
      <c r="A17" s="22">
        <f>B16</f>
        <v>87.864000000000004</v>
      </c>
      <c r="B17" s="15">
        <v>92.840999999999994</v>
      </c>
      <c r="C17" s="24">
        <f t="shared" si="0"/>
        <v>4.9769999999999897</v>
      </c>
      <c r="D17" s="11">
        <f t="shared" si="1"/>
        <v>4.9850000000000003</v>
      </c>
      <c r="E17" s="11">
        <f t="shared" si="2"/>
        <v>8.0000000000106652E-3</v>
      </c>
      <c r="F17" s="11">
        <f>E17/$F$9</f>
        <v>8.0240722166606479E-3</v>
      </c>
      <c r="G17" s="4"/>
      <c r="H17" s="61"/>
      <c r="I17" s="61"/>
      <c r="J17" s="61"/>
      <c r="L17" t="s">
        <v>32</v>
      </c>
      <c r="M17" s="35"/>
      <c r="N17" s="35"/>
      <c r="P17" s="43">
        <v>3.3</v>
      </c>
      <c r="Q17" s="33" t="s">
        <v>30</v>
      </c>
      <c r="R17" s="33"/>
      <c r="S17" s="33"/>
      <c r="T17" s="33"/>
      <c r="U17" s="33"/>
    </row>
    <row r="18" spans="1:21" x14ac:dyDescent="0.25">
      <c r="C18" s="9">
        <f>AVERAGE(C13:C17)</f>
        <v>4.9673999999999978</v>
      </c>
      <c r="D18" s="10" t="s">
        <v>6</v>
      </c>
      <c r="G18" s="4"/>
      <c r="H18" s="61"/>
      <c r="I18" s="61"/>
      <c r="J18" s="61"/>
      <c r="L18" t="s">
        <v>29</v>
      </c>
      <c r="M18" s="35"/>
      <c r="N18" s="35"/>
      <c r="P18" s="42">
        <f>P17-P16</f>
        <v>3.3</v>
      </c>
      <c r="Q18" s="33" t="s">
        <v>30</v>
      </c>
      <c r="R18" s="33"/>
      <c r="S18" s="33"/>
      <c r="T18" s="33"/>
      <c r="U18" s="33"/>
    </row>
    <row r="19" spans="1:21" x14ac:dyDescent="0.25">
      <c r="C19" s="11">
        <f>STDEV(C13:C17)</f>
        <v>2.7455418408762537E-2</v>
      </c>
      <c r="D19" s="12" t="s">
        <v>3</v>
      </c>
      <c r="E19" s="4"/>
      <c r="F19" s="4"/>
      <c r="G19" s="4"/>
      <c r="H19" s="61"/>
      <c r="I19" s="61"/>
      <c r="J19" s="61"/>
      <c r="R19" s="33"/>
      <c r="S19" s="33"/>
      <c r="T19" s="33"/>
      <c r="U19" s="33"/>
    </row>
    <row r="20" spans="1:21" x14ac:dyDescent="0.25">
      <c r="C20" s="11">
        <f>C19/C18*100</f>
        <v>0.55271205074611562</v>
      </c>
      <c r="D20" s="10" t="s">
        <v>14</v>
      </c>
      <c r="L20" t="s">
        <v>34</v>
      </c>
      <c r="M20" s="4"/>
      <c r="N20" s="4"/>
      <c r="P20" s="43">
        <v>25</v>
      </c>
      <c r="Q20" s="20" t="s">
        <v>30</v>
      </c>
      <c r="R20" s="20"/>
      <c r="S20" s="20"/>
    </row>
    <row r="21" spans="1:21" ht="15.75" thickBot="1" x14ac:dyDescent="0.3">
      <c r="A21" s="19"/>
      <c r="B21" s="19"/>
      <c r="C21" s="6"/>
      <c r="D21" s="3"/>
      <c r="E21" s="3"/>
      <c r="F21" s="3"/>
      <c r="G21" s="3"/>
      <c r="H21" s="3"/>
      <c r="I21" s="3"/>
      <c r="J21" s="3"/>
    </row>
    <row r="22" spans="1:21" ht="19.5" thickBot="1" x14ac:dyDescent="0.35">
      <c r="A22" s="2" t="s">
        <v>21</v>
      </c>
      <c r="B22" s="3"/>
      <c r="C22" s="6"/>
      <c r="D22" s="3"/>
      <c r="E22" s="7"/>
      <c r="F22" s="7" t="s">
        <v>13</v>
      </c>
      <c r="G22" s="3"/>
      <c r="H22" s="3"/>
      <c r="I22" s="3"/>
      <c r="J22" s="3"/>
      <c r="L22" s="44" t="s">
        <v>33</v>
      </c>
      <c r="M22" s="45"/>
      <c r="N22" s="45"/>
      <c r="O22" s="46"/>
      <c r="P22" s="47">
        <f>(P13*P18*9.01)/P20</f>
        <v>0.12440287199999998</v>
      </c>
      <c r="Q22" s="48" t="s">
        <v>35</v>
      </c>
    </row>
    <row r="23" spans="1:21" x14ac:dyDescent="0.25">
      <c r="A23" s="5" t="s">
        <v>17</v>
      </c>
      <c r="B23" s="25" t="s">
        <v>18</v>
      </c>
      <c r="C23" s="25" t="s">
        <v>19</v>
      </c>
      <c r="D23" s="5" t="s">
        <v>1</v>
      </c>
      <c r="E23" s="5" t="s">
        <v>4</v>
      </c>
      <c r="F23" s="5" t="s">
        <v>5</v>
      </c>
      <c r="G23" s="5" t="s">
        <v>24</v>
      </c>
      <c r="H23" s="61" t="s">
        <v>23</v>
      </c>
      <c r="I23" s="61"/>
      <c r="J23" s="61"/>
    </row>
    <row r="24" spans="1:21" x14ac:dyDescent="0.25">
      <c r="A24" s="15">
        <v>68.183999999999997</v>
      </c>
      <c r="B24" s="15">
        <v>78.731999999999999</v>
      </c>
      <c r="C24" s="24">
        <f>B24-A24</f>
        <v>10.548000000000002</v>
      </c>
      <c r="D24" s="11">
        <f>10.6*$F$9</f>
        <v>10.568199999999999</v>
      </c>
      <c r="E24" s="11">
        <f>ABS(D24-C24)</f>
        <v>2.0199999999997331E-2</v>
      </c>
      <c r="F24" s="11">
        <f>E24/$F$9</f>
        <v>2.0260782347038448E-2</v>
      </c>
      <c r="G24" s="11">
        <f>AVERAGE(F24:F28)</f>
        <v>1.3159478435306248E-2</v>
      </c>
      <c r="H24" s="61"/>
      <c r="I24" s="61"/>
      <c r="J24" s="61"/>
    </row>
    <row r="25" spans="1:21" x14ac:dyDescent="0.25">
      <c r="A25" s="22">
        <f>B24</f>
        <v>78.731999999999999</v>
      </c>
      <c r="B25" s="15">
        <v>89.290999999999997</v>
      </c>
      <c r="C25" s="24">
        <f t="shared" ref="C25:C28" si="3">B25-A25</f>
        <v>10.558999999999997</v>
      </c>
      <c r="D25" s="11">
        <f t="shared" ref="D25:D28" si="4">10.6*$F$9</f>
        <v>10.568199999999999</v>
      </c>
      <c r="E25" s="11">
        <f t="shared" ref="E25:E28" si="5">ABS(D25-C25)</f>
        <v>9.2000000000016513E-3</v>
      </c>
      <c r="F25" s="11">
        <f>E25/$F$9</f>
        <v>9.2276830491490984E-3</v>
      </c>
      <c r="G25" s="4"/>
      <c r="H25" s="61"/>
      <c r="I25" s="61"/>
      <c r="J25" s="61"/>
    </row>
    <row r="26" spans="1:21" x14ac:dyDescent="0.25">
      <c r="A26" s="22">
        <f>B25</f>
        <v>89.290999999999997</v>
      </c>
      <c r="B26" s="15">
        <v>99.869</v>
      </c>
      <c r="C26" s="24">
        <f t="shared" si="3"/>
        <v>10.578000000000003</v>
      </c>
      <c r="D26" s="11">
        <f t="shared" si="4"/>
        <v>10.568199999999999</v>
      </c>
      <c r="E26" s="11">
        <f t="shared" si="5"/>
        <v>9.8000000000038057E-3</v>
      </c>
      <c r="F26" s="11">
        <f>E26/$F$9</f>
        <v>9.8294884654000058E-3</v>
      </c>
      <c r="G26" s="4"/>
      <c r="H26" s="61"/>
      <c r="I26" s="61"/>
      <c r="J26" s="61"/>
    </row>
    <row r="27" spans="1:21" x14ac:dyDescent="0.25">
      <c r="A27" s="22">
        <f>B26</f>
        <v>99.869</v>
      </c>
      <c r="B27" s="15">
        <v>110.42700000000001</v>
      </c>
      <c r="C27" s="24">
        <f t="shared" si="3"/>
        <v>10.558000000000007</v>
      </c>
      <c r="D27" s="11">
        <f t="shared" si="4"/>
        <v>10.568199999999999</v>
      </c>
      <c r="E27" s="11">
        <f t="shared" si="5"/>
        <v>1.0199999999992215E-2</v>
      </c>
      <c r="F27" s="11">
        <f>E27/$F$9</f>
        <v>1.0230692076220878E-2</v>
      </c>
      <c r="G27" s="4"/>
      <c r="H27" s="61"/>
      <c r="I27" s="61"/>
      <c r="J27" s="61"/>
    </row>
    <row r="28" spans="1:21" x14ac:dyDescent="0.25">
      <c r="A28" s="22">
        <f>B27</f>
        <v>110.42700000000001</v>
      </c>
      <c r="B28" s="15">
        <v>120.979</v>
      </c>
      <c r="C28" s="24">
        <f t="shared" si="3"/>
        <v>10.551999999999992</v>
      </c>
      <c r="D28" s="11">
        <f t="shared" si="4"/>
        <v>10.568199999999999</v>
      </c>
      <c r="E28" s="11">
        <f t="shared" si="5"/>
        <v>1.6200000000006654E-2</v>
      </c>
      <c r="F28" s="11">
        <f>E28/$F$9</f>
        <v>1.6248746238722821E-2</v>
      </c>
      <c r="G28" s="4"/>
      <c r="H28" s="61"/>
      <c r="I28" s="61"/>
      <c r="J28" s="61"/>
    </row>
    <row r="29" spans="1:21" x14ac:dyDescent="0.25">
      <c r="C29" s="9">
        <f>AVERAGE(C24:C28)</f>
        <v>10.559000000000001</v>
      </c>
      <c r="D29" s="10" t="s">
        <v>6</v>
      </c>
      <c r="G29" s="4"/>
      <c r="H29" s="61"/>
      <c r="I29" s="61"/>
      <c r="J29" s="61"/>
    </row>
    <row r="30" spans="1:21" x14ac:dyDescent="0.25">
      <c r="C30" s="11">
        <f>STDEV(C24:C28)</f>
        <v>1.1532562594672568E-2</v>
      </c>
      <c r="D30" s="12" t="s">
        <v>3</v>
      </c>
      <c r="E30" s="4"/>
      <c r="F30" s="4"/>
      <c r="G30" s="4"/>
    </row>
    <row r="31" spans="1:21" x14ac:dyDescent="0.25">
      <c r="A31" s="27"/>
      <c r="B31" s="27"/>
      <c r="C31" s="11">
        <f>C30/C29*100</f>
        <v>0.10922021587908483</v>
      </c>
      <c r="D31" s="10" t="s">
        <v>14</v>
      </c>
      <c r="E31" s="27"/>
      <c r="F31" s="27"/>
      <c r="G31" s="27"/>
      <c r="H31" s="27"/>
      <c r="I31" s="27"/>
      <c r="J31" s="27"/>
      <c r="L31" s="40" t="s">
        <v>37</v>
      </c>
      <c r="M31" s="41"/>
      <c r="N31" s="41"/>
      <c r="O31" s="40"/>
      <c r="P31" s="39"/>
      <c r="Q31" s="39"/>
      <c r="R31" s="39"/>
      <c r="S31" s="39"/>
      <c r="T31" s="39"/>
      <c r="U31" s="39"/>
    </row>
    <row r="32" spans="1:21" x14ac:dyDescent="0.25">
      <c r="A32" s="3"/>
      <c r="B32" s="3"/>
      <c r="C32" s="6"/>
      <c r="D32" s="18"/>
      <c r="E32" s="3"/>
      <c r="F32" s="3"/>
      <c r="G32" s="3"/>
      <c r="H32" s="3"/>
      <c r="I32" s="3"/>
      <c r="J32" s="3"/>
      <c r="L32" t="s">
        <v>31</v>
      </c>
      <c r="M32" s="35"/>
      <c r="N32" s="35"/>
      <c r="P32" s="43">
        <v>0</v>
      </c>
      <c r="Q32" s="33" t="s">
        <v>30</v>
      </c>
      <c r="R32" s="33"/>
      <c r="S32" s="33"/>
      <c r="T32" s="33"/>
      <c r="U32" s="33"/>
    </row>
    <row r="33" spans="1:21" x14ac:dyDescent="0.25">
      <c r="A33" s="2" t="s">
        <v>22</v>
      </c>
      <c r="B33" s="3"/>
      <c r="C33" s="6"/>
      <c r="D33" s="3"/>
      <c r="E33" s="7"/>
      <c r="F33" s="7" t="s">
        <v>13</v>
      </c>
      <c r="G33" s="3"/>
      <c r="H33" s="3"/>
      <c r="I33" s="3"/>
      <c r="J33" s="3"/>
      <c r="L33" t="s">
        <v>32</v>
      </c>
      <c r="M33" s="35"/>
      <c r="N33" s="35"/>
      <c r="P33" s="43">
        <v>2.6</v>
      </c>
      <c r="Q33" s="33" t="s">
        <v>30</v>
      </c>
      <c r="R33" s="33"/>
      <c r="S33" s="33"/>
      <c r="T33" s="33"/>
      <c r="U33" s="33"/>
    </row>
    <row r="34" spans="1:21" ht="14.45" customHeight="1" x14ac:dyDescent="0.25">
      <c r="A34" s="5" t="s">
        <v>17</v>
      </c>
      <c r="B34" s="21" t="s">
        <v>18</v>
      </c>
      <c r="C34" s="21" t="s">
        <v>19</v>
      </c>
      <c r="D34" s="5" t="s">
        <v>1</v>
      </c>
      <c r="E34" s="5" t="s">
        <v>4</v>
      </c>
      <c r="F34" s="5" t="s">
        <v>5</v>
      </c>
      <c r="G34" s="5" t="s">
        <v>13</v>
      </c>
      <c r="H34" s="61" t="s">
        <v>23</v>
      </c>
      <c r="I34" s="61"/>
      <c r="J34" s="61"/>
      <c r="L34" t="s">
        <v>29</v>
      </c>
      <c r="M34" s="35"/>
      <c r="N34" s="35"/>
      <c r="P34" s="42">
        <f>P33-P32</f>
        <v>2.6</v>
      </c>
      <c r="Q34" s="33" t="s">
        <v>30</v>
      </c>
      <c r="R34" s="33"/>
      <c r="S34" s="33"/>
      <c r="T34" s="33"/>
      <c r="U34" s="33"/>
    </row>
    <row r="35" spans="1:21" x14ac:dyDescent="0.25">
      <c r="A35" s="15">
        <v>68.197999999999993</v>
      </c>
      <c r="B35" s="23">
        <v>80.983999999999995</v>
      </c>
      <c r="C35" s="24">
        <f>B35-A35</f>
        <v>12.786000000000001</v>
      </c>
      <c r="D35" s="11">
        <f>12.85*$F$9</f>
        <v>12.811449999999999</v>
      </c>
      <c r="E35" s="11">
        <f>ABS(D35-C35)</f>
        <v>2.544999999999753E-2</v>
      </c>
      <c r="F35" s="11">
        <f>E35/$F$9</f>
        <v>2.5526579739215176E-2</v>
      </c>
      <c r="G35" s="11">
        <f>AVERAGE(F35:F39)</f>
        <v>3.2186559679043346E-2</v>
      </c>
      <c r="H35" s="61"/>
      <c r="I35" s="61"/>
      <c r="J35" s="61"/>
      <c r="R35" s="33"/>
      <c r="S35" s="33"/>
      <c r="T35" s="33"/>
      <c r="U35" s="33"/>
    </row>
    <row r="36" spans="1:21" x14ac:dyDescent="0.25">
      <c r="A36" s="22">
        <f>B35</f>
        <v>80.983999999999995</v>
      </c>
      <c r="B36" s="23">
        <v>93.84</v>
      </c>
      <c r="C36" s="24">
        <f t="shared" ref="C36:C39" si="6">B36-A36</f>
        <v>12.856000000000009</v>
      </c>
      <c r="D36" s="11">
        <f t="shared" ref="D36:D39" si="7">12.85*$F$9</f>
        <v>12.811449999999999</v>
      </c>
      <c r="E36" s="11">
        <f t="shared" ref="E36:E39" si="8">ABS(D36-C36)</f>
        <v>4.4550000000009859E-2</v>
      </c>
      <c r="F36" s="11">
        <f>E36/$F$9</f>
        <v>4.4684052156479297E-2</v>
      </c>
      <c r="G36" s="4"/>
      <c r="H36" s="61"/>
      <c r="I36" s="61"/>
      <c r="J36" s="61"/>
      <c r="L36" t="s">
        <v>34</v>
      </c>
      <c r="M36" s="4"/>
      <c r="N36" s="4"/>
      <c r="P36" s="43">
        <v>25</v>
      </c>
      <c r="Q36" s="20" t="s">
        <v>30</v>
      </c>
      <c r="R36" s="20"/>
      <c r="S36" s="20"/>
    </row>
    <row r="37" spans="1:21" ht="15.75" thickBot="1" x14ac:dyDescent="0.3">
      <c r="A37" s="22">
        <f>B36</f>
        <v>93.84</v>
      </c>
      <c r="B37" s="23">
        <v>106.59099999999999</v>
      </c>
      <c r="C37" s="24">
        <f t="shared" si="6"/>
        <v>12.750999999999991</v>
      </c>
      <c r="D37" s="11">
        <f t="shared" si="7"/>
        <v>12.811449999999999</v>
      </c>
      <c r="E37" s="11">
        <f t="shared" si="8"/>
        <v>6.045000000000833E-2</v>
      </c>
      <c r="F37" s="11">
        <f>E37/$F$9</f>
        <v>6.0631895687069538E-2</v>
      </c>
      <c r="G37" s="4"/>
      <c r="H37" s="61"/>
      <c r="I37" s="61"/>
      <c r="J37" s="61"/>
    </row>
    <row r="38" spans="1:21" ht="19.5" thickBot="1" x14ac:dyDescent="0.35">
      <c r="A38" s="22">
        <f>B37</f>
        <v>106.59099999999999</v>
      </c>
      <c r="B38" s="23">
        <v>119.398</v>
      </c>
      <c r="C38" s="24">
        <f t="shared" si="6"/>
        <v>12.807000000000002</v>
      </c>
      <c r="D38" s="11">
        <f t="shared" si="7"/>
        <v>12.811449999999999</v>
      </c>
      <c r="E38" s="11">
        <f t="shared" si="8"/>
        <v>4.4499999999967343E-3</v>
      </c>
      <c r="F38" s="11">
        <f>E38/$F$9</f>
        <v>4.4633901705082588E-3</v>
      </c>
      <c r="G38" s="4"/>
      <c r="H38" s="61"/>
      <c r="I38" s="61"/>
      <c r="J38" s="61"/>
      <c r="L38" s="44" t="s">
        <v>33</v>
      </c>
      <c r="M38" s="45"/>
      <c r="N38" s="45"/>
      <c r="O38" s="46"/>
      <c r="P38" s="54">
        <f>(P13*P34*9.01)/P36</f>
        <v>9.8014383999999982E-2</v>
      </c>
      <c r="Q38" s="48" t="s">
        <v>35</v>
      </c>
    </row>
    <row r="39" spans="1:21" x14ac:dyDescent="0.25">
      <c r="A39" s="22">
        <f>B38</f>
        <v>119.398</v>
      </c>
      <c r="B39" s="23">
        <v>132.23500000000001</v>
      </c>
      <c r="C39" s="24">
        <f t="shared" si="6"/>
        <v>12.837000000000018</v>
      </c>
      <c r="D39" s="11">
        <f t="shared" si="7"/>
        <v>12.811449999999999</v>
      </c>
      <c r="E39" s="11">
        <f t="shared" si="8"/>
        <v>2.5550000000018613E-2</v>
      </c>
      <c r="F39" s="11">
        <f>E39/$F$9</f>
        <v>2.5626880641944447E-2</v>
      </c>
      <c r="G39" s="4"/>
      <c r="H39" s="61"/>
      <c r="I39" s="61"/>
      <c r="J39" s="61"/>
    </row>
    <row r="40" spans="1:21" x14ac:dyDescent="0.25">
      <c r="C40" s="9">
        <f>AVERAGE(C35:C39)</f>
        <v>12.807400000000005</v>
      </c>
      <c r="D40" s="10" t="s">
        <v>6</v>
      </c>
      <c r="G40" s="4"/>
      <c r="H40" s="61"/>
      <c r="I40" s="61"/>
      <c r="J40" s="61"/>
    </row>
    <row r="41" spans="1:21" x14ac:dyDescent="0.25">
      <c r="C41" s="11">
        <f>STDEV(C35:C39)</f>
        <v>4.1464442598456851E-2</v>
      </c>
      <c r="D41" s="12" t="s">
        <v>3</v>
      </c>
      <c r="E41" s="4"/>
      <c r="F41" s="4"/>
      <c r="G41" s="4"/>
    </row>
    <row r="42" spans="1:21" x14ac:dyDescent="0.25">
      <c r="C42" s="11">
        <f>C41/C40*100</f>
        <v>0.3237537876419635</v>
      </c>
      <c r="D42" s="10" t="s">
        <v>14</v>
      </c>
      <c r="H42" s="27"/>
      <c r="I42" s="27"/>
      <c r="J42" s="27"/>
    </row>
    <row r="43" spans="1:21" x14ac:dyDescent="0.25">
      <c r="A43" s="28"/>
      <c r="B43" s="27"/>
      <c r="C43" s="26"/>
      <c r="D43" s="27"/>
      <c r="E43" s="29"/>
      <c r="F43" s="29"/>
      <c r="G43" s="27"/>
      <c r="H43" s="27"/>
      <c r="I43" s="27"/>
      <c r="J43" s="27"/>
    </row>
    <row r="44" spans="1:21" ht="14.45" customHeight="1" x14ac:dyDescent="0.25">
      <c r="A44" s="32"/>
      <c r="B44" s="26"/>
      <c r="C44" s="26"/>
      <c r="D44" s="26"/>
      <c r="E44" s="26"/>
      <c r="F44" s="26"/>
      <c r="G44" s="27"/>
      <c r="H44" s="31"/>
      <c r="I44" s="31"/>
      <c r="J44" s="31"/>
    </row>
    <row r="45" spans="1:21" ht="14.45" customHeight="1" x14ac:dyDescent="0.25">
      <c r="A45" s="32"/>
      <c r="B45" s="26"/>
      <c r="C45" s="26"/>
      <c r="D45" s="26"/>
      <c r="E45" s="26"/>
      <c r="F45" s="26"/>
      <c r="G45" s="27"/>
      <c r="H45" s="31"/>
      <c r="I45" s="31"/>
      <c r="J45" s="31"/>
    </row>
    <row r="46" spans="1:21" ht="14.45" customHeight="1" x14ac:dyDescent="0.25">
      <c r="A46" s="32"/>
      <c r="B46" s="26"/>
      <c r="C46" s="26"/>
      <c r="D46" s="26"/>
      <c r="E46" s="26"/>
      <c r="F46" s="26"/>
      <c r="G46" s="27"/>
      <c r="H46" s="31"/>
      <c r="I46" s="31"/>
      <c r="J46" s="31"/>
    </row>
    <row r="47" spans="1:21" ht="14.45" customHeight="1" x14ac:dyDescent="0.25">
      <c r="A47" s="51" t="s">
        <v>41</v>
      </c>
      <c r="B47" s="49"/>
      <c r="C47" s="49"/>
      <c r="D47" s="49"/>
      <c r="E47" s="49"/>
      <c r="F47" s="49"/>
      <c r="G47" s="38"/>
      <c r="H47" s="50"/>
      <c r="I47" s="50"/>
      <c r="J47" s="50"/>
      <c r="L47" s="40" t="s">
        <v>38</v>
      </c>
      <c r="M47" s="41"/>
      <c r="N47" s="41"/>
      <c r="O47" s="40"/>
      <c r="P47" s="39"/>
      <c r="Q47" s="39"/>
      <c r="R47" s="39"/>
      <c r="S47" s="39"/>
      <c r="T47" s="39"/>
      <c r="U47" s="39"/>
    </row>
    <row r="48" spans="1:21" ht="14.45" customHeight="1" thickBot="1" x14ac:dyDescent="0.3">
      <c r="A48" s="32"/>
      <c r="B48" s="26"/>
      <c r="C48" s="26"/>
      <c r="D48" s="26"/>
      <c r="E48" s="26"/>
      <c r="F48" s="26"/>
      <c r="G48" s="27"/>
      <c r="H48" s="31"/>
      <c r="I48" s="31"/>
      <c r="J48" s="31"/>
      <c r="L48" t="s">
        <v>31</v>
      </c>
      <c r="M48" s="35"/>
      <c r="N48" s="35"/>
      <c r="P48" s="43">
        <v>0</v>
      </c>
      <c r="Q48" s="33" t="s">
        <v>30</v>
      </c>
      <c r="R48" s="33"/>
      <c r="S48" s="33"/>
      <c r="T48" s="33"/>
      <c r="U48" s="33"/>
    </row>
    <row r="49" spans="1:21" ht="14.45" customHeight="1" x14ac:dyDescent="0.25">
      <c r="A49" s="32"/>
      <c r="B49" s="65" t="s">
        <v>42</v>
      </c>
      <c r="C49" s="66"/>
      <c r="D49" s="66"/>
      <c r="E49" s="66"/>
      <c r="F49" s="66"/>
      <c r="G49" s="66"/>
      <c r="H49" s="66"/>
      <c r="I49" s="67"/>
      <c r="J49" s="31"/>
      <c r="L49" t="s">
        <v>32</v>
      </c>
      <c r="M49" s="35"/>
      <c r="N49" s="35"/>
      <c r="P49" s="43">
        <v>1.1000000000000001</v>
      </c>
      <c r="Q49" s="33" t="s">
        <v>30</v>
      </c>
      <c r="R49" s="33"/>
      <c r="S49" s="33"/>
      <c r="T49" s="33"/>
      <c r="U49" s="33"/>
    </row>
    <row r="50" spans="1:21" ht="14.45" customHeight="1" x14ac:dyDescent="0.25">
      <c r="A50" s="32"/>
      <c r="B50" s="68"/>
      <c r="C50" s="69"/>
      <c r="D50" s="69"/>
      <c r="E50" s="69"/>
      <c r="F50" s="69"/>
      <c r="G50" s="69"/>
      <c r="H50" s="69"/>
      <c r="I50" s="70"/>
      <c r="J50" s="31"/>
      <c r="L50" t="s">
        <v>29</v>
      </c>
      <c r="M50" s="35"/>
      <c r="N50" s="35"/>
      <c r="P50" s="42">
        <f>P49-P48</f>
        <v>1.1000000000000001</v>
      </c>
      <c r="Q50" s="33" t="s">
        <v>30</v>
      </c>
      <c r="R50" s="33"/>
      <c r="S50" s="33"/>
      <c r="T50" s="33"/>
      <c r="U50" s="33"/>
    </row>
    <row r="51" spans="1:21" ht="14.45" customHeight="1" x14ac:dyDescent="0.25">
      <c r="A51" s="32"/>
      <c r="B51" s="68"/>
      <c r="C51" s="69"/>
      <c r="D51" s="69"/>
      <c r="E51" s="69"/>
      <c r="F51" s="69"/>
      <c r="G51" s="69"/>
      <c r="H51" s="69"/>
      <c r="I51" s="70"/>
      <c r="J51" s="31"/>
      <c r="R51" s="33"/>
      <c r="S51" s="33"/>
      <c r="T51" s="33"/>
      <c r="U51" s="33"/>
    </row>
    <row r="52" spans="1:21" ht="14.45" customHeight="1" x14ac:dyDescent="0.25">
      <c r="A52" s="32"/>
      <c r="B52" s="68"/>
      <c r="C52" s="69"/>
      <c r="D52" s="69"/>
      <c r="E52" s="69"/>
      <c r="F52" s="69"/>
      <c r="G52" s="69"/>
      <c r="H52" s="69"/>
      <c r="I52" s="70"/>
      <c r="J52" s="31"/>
      <c r="L52" t="s">
        <v>34</v>
      </c>
      <c r="M52" s="4"/>
      <c r="N52" s="4"/>
      <c r="P52" s="43">
        <v>25</v>
      </c>
      <c r="Q52" s="20" t="s">
        <v>30</v>
      </c>
      <c r="R52" s="20"/>
      <c r="S52" s="20"/>
    </row>
    <row r="53" spans="1:21" ht="14.45" customHeight="1" thickBot="1" x14ac:dyDescent="0.3">
      <c r="A53" s="32"/>
      <c r="B53" s="71"/>
      <c r="C53" s="72"/>
      <c r="D53" s="72"/>
      <c r="E53" s="72"/>
      <c r="F53" s="72"/>
      <c r="G53" s="72"/>
      <c r="H53" s="72"/>
      <c r="I53" s="73"/>
      <c r="J53" s="31"/>
    </row>
    <row r="54" spans="1:21" ht="14.45" customHeight="1" thickBot="1" x14ac:dyDescent="0.35">
      <c r="A54" s="32"/>
      <c r="B54" s="26"/>
      <c r="C54" s="26"/>
      <c r="D54" s="26"/>
      <c r="E54" s="26"/>
      <c r="F54" s="26"/>
      <c r="G54" s="27"/>
      <c r="H54" s="31"/>
      <c r="I54" s="31"/>
      <c r="J54" s="31"/>
      <c r="L54" s="44" t="s">
        <v>33</v>
      </c>
      <c r="M54" s="45"/>
      <c r="N54" s="45"/>
      <c r="O54" s="46"/>
      <c r="P54" s="54">
        <f>(P13*P50*9.01)/P52</f>
        <v>4.1467624000000002E-2</v>
      </c>
      <c r="Q54" s="48" t="s">
        <v>35</v>
      </c>
    </row>
    <row r="55" spans="1:21" ht="14.45" customHeight="1" thickBot="1" x14ac:dyDescent="0.3">
      <c r="A55" s="32"/>
      <c r="B55" s="26"/>
      <c r="C55" s="26"/>
      <c r="D55" s="26"/>
      <c r="F55" s="52">
        <v>0.26879999999999998</v>
      </c>
      <c r="G55" s="74" t="s">
        <v>40</v>
      </c>
      <c r="H55" s="74"/>
      <c r="I55" s="74"/>
      <c r="J55" s="31"/>
    </row>
    <row r="56" spans="1:21" ht="14.45" customHeight="1" thickBot="1" x14ac:dyDescent="0.35">
      <c r="A56" s="32"/>
      <c r="B56" s="26"/>
      <c r="C56" s="26"/>
      <c r="D56" s="26"/>
      <c r="F56" s="53">
        <f>F55/500*100</f>
        <v>5.3759999999999995E-2</v>
      </c>
      <c r="G56" s="74" t="s">
        <v>43</v>
      </c>
      <c r="H56" s="74"/>
      <c r="I56" s="74"/>
      <c r="J56" s="31"/>
      <c r="L56" s="44" t="s">
        <v>39</v>
      </c>
      <c r="M56" s="45"/>
      <c r="N56" s="45"/>
      <c r="O56" s="46"/>
      <c r="P56" s="54">
        <f>F57</f>
        <v>4.5695999999999994E-2</v>
      </c>
      <c r="Q56" t="s">
        <v>35</v>
      </c>
    </row>
    <row r="57" spans="1:21" ht="14.45" customHeight="1" x14ac:dyDescent="0.25">
      <c r="A57" s="32"/>
      <c r="B57" s="26"/>
      <c r="C57" s="26"/>
      <c r="D57" s="26"/>
      <c r="F57" s="53">
        <f>F56*0.85</f>
        <v>4.5695999999999994E-2</v>
      </c>
      <c r="G57" s="74" t="s">
        <v>44</v>
      </c>
      <c r="H57" s="74"/>
      <c r="I57" s="74"/>
      <c r="J57" s="31"/>
    </row>
    <row r="58" spans="1:21" x14ac:dyDescent="0.25">
      <c r="A58" s="32"/>
      <c r="B58" s="26"/>
      <c r="C58" s="26"/>
      <c r="D58" s="26"/>
      <c r="E58" s="30"/>
      <c r="F58" s="26"/>
      <c r="G58" s="27"/>
      <c r="H58" s="31"/>
      <c r="I58" s="31"/>
      <c r="J58" s="31"/>
    </row>
    <row r="59" spans="1:21" ht="18.75" x14ac:dyDescent="0.3">
      <c r="B59" s="59" t="s">
        <v>46</v>
      </c>
      <c r="C59" s="59"/>
      <c r="D59" s="59"/>
      <c r="E59" s="59"/>
      <c r="F59" s="59"/>
      <c r="G59" s="59"/>
      <c r="H59" s="59"/>
      <c r="I59" s="59"/>
      <c r="L59" s="44" t="s">
        <v>45</v>
      </c>
      <c r="P59" s="55">
        <f>ABS(P56-P54)/P56*100</f>
        <v>9.2532738095237939</v>
      </c>
      <c r="Q59" t="s">
        <v>35</v>
      </c>
    </row>
    <row r="60" spans="1:21" x14ac:dyDescent="0.25">
      <c r="B60" s="59"/>
      <c r="C60" s="59"/>
      <c r="D60" s="59"/>
      <c r="E60" s="59"/>
      <c r="F60" s="59"/>
      <c r="G60" s="59"/>
      <c r="H60" s="59"/>
      <c r="I60" s="59"/>
    </row>
    <row r="62" spans="1:21" x14ac:dyDescent="0.25"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2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x14ac:dyDescent="0.25">
      <c r="C66" t="s">
        <v>11</v>
      </c>
    </row>
    <row r="67" spans="1:11" x14ac:dyDescent="0.25">
      <c r="C67" t="s">
        <v>12</v>
      </c>
    </row>
  </sheetData>
  <mergeCells count="12">
    <mergeCell ref="B59:I60"/>
    <mergeCell ref="F6:G6"/>
    <mergeCell ref="H12:J19"/>
    <mergeCell ref="I9:U9"/>
    <mergeCell ref="I6:U6"/>
    <mergeCell ref="I7:U7"/>
    <mergeCell ref="H23:J29"/>
    <mergeCell ref="H34:J40"/>
    <mergeCell ref="B49:I53"/>
    <mergeCell ref="G55:I55"/>
    <mergeCell ref="G56:I56"/>
    <mergeCell ref="G57:I57"/>
  </mergeCells>
  <conditionalFormatting sqref="C20">
    <cfRule type="cellIs" dxfId="27" priority="67" operator="lessThanOrEqual">
      <formula>0.5</formula>
    </cfRule>
    <cfRule type="cellIs" dxfId="26" priority="68" operator="greaterThanOrEqual">
      <formula>0.5</formula>
    </cfRule>
  </conditionalFormatting>
  <conditionalFormatting sqref="G13">
    <cfRule type="cellIs" dxfId="25" priority="78" operator="lessThan">
      <formula>0.05</formula>
    </cfRule>
    <cfRule type="cellIs" dxfId="24" priority="79" operator="greaterThan">
      <formula>0.05</formula>
    </cfRule>
  </conditionalFormatting>
  <conditionalFormatting sqref="C42">
    <cfRule type="cellIs" dxfId="23" priority="7" operator="lessThanOrEqual">
      <formula>0.5</formula>
    </cfRule>
    <cfRule type="cellIs" dxfId="22" priority="8" operator="greaterThanOrEqual">
      <formula>0.5</formula>
    </cfRule>
  </conditionalFormatting>
  <conditionalFormatting sqref="G35">
    <cfRule type="cellIs" dxfId="15" priority="9" operator="lessThan">
      <formula>0.5</formula>
    </cfRule>
    <cfRule type="cellIs" dxfId="14" priority="10" operator="greaterThan">
      <formula>0.5</formula>
    </cfRule>
  </conditionalFormatting>
  <conditionalFormatting sqref="C31">
    <cfRule type="cellIs" dxfId="21" priority="3" operator="lessThanOrEqual">
      <formula>0.5</formula>
    </cfRule>
    <cfRule type="cellIs" dxfId="20" priority="4" operator="greaterThanOrEqual">
      <formula>0.5</formula>
    </cfRule>
  </conditionalFormatting>
  <conditionalFormatting sqref="G24">
    <cfRule type="cellIs" dxfId="19" priority="5" operator="lessThan">
      <formula>0.05</formula>
    </cfRule>
    <cfRule type="cellIs" dxfId="18" priority="6" operator="greaterThan">
      <formula>0.05</formula>
    </cfRule>
  </conditionalFormatting>
  <conditionalFormatting sqref="P59">
    <cfRule type="cellIs" dxfId="17" priority="1" operator="lessThan">
      <formula>10</formula>
    </cfRule>
    <cfRule type="cellIs" dxfId="16" priority="2" operator="greaterThan">
      <formula>10</formula>
    </cfRule>
  </conditionalFormatting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Cape Fear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Holbrook</dc:creator>
  <cp:lastModifiedBy>Tracy L Holbrook</cp:lastModifiedBy>
  <cp:lastPrinted>2024-03-31T04:02:33Z</cp:lastPrinted>
  <dcterms:created xsi:type="dcterms:W3CDTF">2017-08-29T14:20:03Z</dcterms:created>
  <dcterms:modified xsi:type="dcterms:W3CDTF">2024-04-08T15:09:13Z</dcterms:modified>
</cp:coreProperties>
</file>